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8ed5d8acbfede929/Consultorías/POT Palmira/Expediente municipal/Expediente municipal - seguimiento año 2022/"/>
    </mc:Choice>
  </mc:AlternateContent>
  <xr:revisionPtr revIDLastSave="330" documentId="8_{134B517B-66D4-4622-8335-6F0EF716A3C2}" xr6:coauthVersionLast="47" xr6:coauthVersionMax="47" xr10:uidLastSave="{53E75A74-2388-45AD-A278-EA5458950CF9}"/>
  <bookViews>
    <workbookView xWindow="-120" yWindow="-120" windowWidth="29040" windowHeight="15720" tabRatio="884" xr2:uid="{8BF46432-13E0-4FB3-9B91-89685527934F}"/>
  </bookViews>
  <sheets>
    <sheet name="INDICADORES DE OBJETIVOS" sheetId="6" r:id="rId1"/>
    <sheet name="PPE" sheetId="22" r:id="rId2"/>
    <sheet name="INFORMACIÓN BASE" sheetId="5" r:id="rId3"/>
    <sheet name="DANE" sheetId="20" r:id="rId4"/>
    <sheet name="1.PAAPM " sheetId="1" r:id="rId5"/>
    <sheet name="2.PARCP" sheetId="12" r:id="rId6"/>
    <sheet name="3.PSPM" sheetId="8" r:id="rId7"/>
    <sheet name="4.PVRM" sheetId="18" r:id="rId8"/>
    <sheet name="5.CRA" sheetId="23" r:id="rId9"/>
    <sheet name="6.CRAT" sheetId="24" r:id="rId10"/>
    <sheet name="8.CRAC" sheetId="25" r:id="rId11"/>
    <sheet name="14.IEPE" sheetId="14" r:id="rId12"/>
    <sheet name="15.DCTV" sheetId="16" r:id="rId13"/>
    <sheet name="16.CSE" sheetId="17" r:id="rId14"/>
    <sheet name="17. PASV" sheetId="27" r:id="rId15"/>
    <sheet name="21.PHPM" sheetId="13" r:id="rId16"/>
    <sheet name="37.PSRTU" sheetId="3"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8" l="1"/>
  <c r="D16" i="18"/>
  <c r="K10" i="6" s="1"/>
  <c r="C15" i="18"/>
  <c r="D7" i="27" l="1"/>
  <c r="K46" i="6" l="1"/>
  <c r="D4" i="27"/>
  <c r="J2" i="27"/>
  <c r="G56" i="6"/>
  <c r="G55" i="6"/>
  <c r="K50" i="6"/>
  <c r="K44" i="6"/>
  <c r="K42" i="6"/>
  <c r="K34" i="6"/>
  <c r="K40" i="6"/>
  <c r="K24" i="6"/>
  <c r="K16" i="6"/>
  <c r="K12" i="6"/>
  <c r="E17" i="17"/>
  <c r="D17" i="17"/>
  <c r="C17" i="17"/>
  <c r="F16" i="17"/>
  <c r="F15" i="17"/>
  <c r="F14" i="17"/>
  <c r="F13" i="17"/>
  <c r="F12" i="17"/>
  <c r="F11" i="17"/>
  <c r="F10" i="17"/>
  <c r="F9" i="17"/>
  <c r="F17" i="17" s="1"/>
  <c r="B3" i="17" s="1"/>
  <c r="I4" i="16"/>
  <c r="C8" i="16" s="1"/>
  <c r="H4" i="16"/>
  <c r="C9" i="16" s="1"/>
  <c r="C12" i="14"/>
  <c r="E11" i="14"/>
  <c r="E10" i="14"/>
  <c r="E9" i="14"/>
  <c r="E8" i="14"/>
  <c r="E7" i="14"/>
  <c r="E6" i="14"/>
  <c r="E5" i="14"/>
  <c r="E4" i="14"/>
  <c r="D3" i="14"/>
  <c r="D12" i="14" s="1"/>
  <c r="E12" i="14" s="1"/>
  <c r="C19" i="25"/>
  <c r="C20" i="25" s="1"/>
  <c r="C19" i="24"/>
  <c r="C20" i="24" s="1"/>
  <c r="C18" i="23"/>
  <c r="C19" i="23" s="1"/>
  <c r="D32" i="22"/>
  <c r="C10" i="16" l="1"/>
  <c r="E3" i="14"/>
  <c r="D34" i="22" l="1"/>
  <c r="C32" i="22"/>
  <c r="C34" i="22" s="1"/>
  <c r="G25" i="22"/>
  <c r="G27" i="22" s="1"/>
  <c r="G29" i="22" s="1"/>
  <c r="G30" i="22" s="1"/>
  <c r="D25" i="22"/>
  <c r="B14" i="22"/>
  <c r="B13" i="22"/>
  <c r="B12" i="22"/>
  <c r="B11" i="22"/>
  <c r="B10" i="22"/>
  <c r="B15" i="22" s="1"/>
  <c r="C9" i="12" l="1"/>
  <c r="F8" i="8"/>
  <c r="F2" i="8"/>
  <c r="C13" i="8"/>
  <c r="D11" i="8"/>
  <c r="D13" i="8" s="1"/>
  <c r="F14" i="8" s="1"/>
  <c r="D19" i="3"/>
  <c r="I47" i="5"/>
  <c r="D13" i="1"/>
  <c r="F13" i="8" l="1"/>
  <c r="F15" i="8" s="1"/>
  <c r="K8" i="6" s="1"/>
  <c r="C6" i="5"/>
  <c r="F19" i="3"/>
  <c r="E19" i="3"/>
  <c r="G13" i="3"/>
  <c r="G12" i="3"/>
  <c r="G14" i="3"/>
  <c r="G15" i="3"/>
  <c r="G16" i="3"/>
  <c r="G9" i="3"/>
  <c r="G8" i="3"/>
  <c r="D15" i="1"/>
  <c r="F40" i="1"/>
  <c r="F39" i="1"/>
  <c r="F37" i="1"/>
  <c r="F38" i="1"/>
  <c r="E11" i="1" s="1"/>
  <c r="E13" i="1" s="1"/>
  <c r="E15" i="1" s="1"/>
  <c r="K4" i="6" s="1"/>
  <c r="G23" i="1"/>
  <c r="G24" i="1"/>
  <c r="G25" i="1"/>
  <c r="G26" i="1"/>
  <c r="G27" i="1"/>
  <c r="G28" i="1"/>
  <c r="G29" i="1"/>
  <c r="G30" i="1"/>
  <c r="G22" i="1"/>
  <c r="G21" i="1"/>
  <c r="G20" i="1"/>
  <c r="F31" i="1"/>
  <c r="D31" i="1"/>
  <c r="G19" i="3" l="1"/>
  <c r="G21" i="3" s="1"/>
  <c r="G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D29" authorId="0" shapeId="0" xr:uid="{A2987653-0BED-4DE0-9BAE-3281B5D0329B}">
      <text>
        <r>
          <rPr>
            <b/>
            <sz val="9"/>
            <color indexed="81"/>
            <rFont val="Tahoma"/>
            <family val="2"/>
          </rPr>
          <t>Usuario:</t>
        </r>
        <r>
          <rPr>
            <sz val="9"/>
            <color indexed="81"/>
            <rFont val="Tahoma"/>
            <family val="2"/>
          </rPr>
          <t xml:space="preserve">
área inicial 243,2209</t>
        </r>
      </text>
    </comment>
    <comment ref="D30" authorId="0" shapeId="0" xr:uid="{B5D62803-20FB-4D89-B30A-3AA1C6A2B82D}">
      <text>
        <r>
          <rPr>
            <b/>
            <sz val="9"/>
            <color indexed="81"/>
            <rFont val="Tahoma"/>
            <family val="2"/>
          </rPr>
          <t>Usuario:</t>
        </r>
        <r>
          <rPr>
            <sz val="9"/>
            <color indexed="81"/>
            <rFont val="Tahoma"/>
            <family val="2"/>
          </rPr>
          <t xml:space="preserve">
área inicial 392,4738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3" authorId="0" shapeId="0" xr:uid="{B204860A-DB59-461F-87C6-BA63970AF2CD}">
      <text>
        <r>
          <rPr>
            <b/>
            <sz val="9"/>
            <color indexed="81"/>
            <rFont val="Tahoma"/>
            <family val="2"/>
          </rPr>
          <t>Usuario:</t>
        </r>
        <r>
          <rPr>
            <sz val="9"/>
            <color indexed="81"/>
            <rFont val="Tahoma"/>
            <family val="2"/>
          </rPr>
          <t xml:space="preserve">
se conservan porque no hay fuente al 2022 que actualice estas cifras</t>
        </r>
      </text>
    </comment>
    <comment ref="M3" authorId="0" shapeId="0" xr:uid="{3A0E352B-C6C6-4434-8D40-A4C26BD61690}">
      <text>
        <r>
          <rPr>
            <b/>
            <sz val="9"/>
            <color indexed="81"/>
            <rFont val="Tahoma"/>
            <family val="2"/>
          </rPr>
          <t>Usuario:</t>
        </r>
        <r>
          <rPr>
            <sz val="9"/>
            <color indexed="81"/>
            <rFont val="Tahoma"/>
            <family val="2"/>
          </rPr>
          <t xml:space="preserve">
población proyectada al 2022 por DANE, se calcula viviendas y hogares según proporción obtenida al 2018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4" authorId="0" shapeId="0" xr:uid="{087A76FD-2A18-444B-A1F3-6737303CE504}">
      <text>
        <r>
          <rPr>
            <b/>
            <sz val="9"/>
            <color indexed="81"/>
            <rFont val="Tahoma"/>
            <family val="2"/>
          </rPr>
          <t>Usuario:</t>
        </r>
        <r>
          <rPr>
            <sz val="9"/>
            <color indexed="81"/>
            <rFont val="Tahoma"/>
            <family val="2"/>
          </rPr>
          <t xml:space="preserve">
se conservan porque no hay fuente al 2022 que actualice estas cifras</t>
        </r>
      </text>
    </comment>
    <comment ref="J4" authorId="0" shapeId="0" xr:uid="{145D9E80-B377-4648-A741-082E68D08AA1}">
      <text>
        <r>
          <rPr>
            <b/>
            <sz val="9"/>
            <color indexed="81"/>
            <rFont val="Tahoma"/>
            <family val="2"/>
          </rPr>
          <t>Usuario:</t>
        </r>
        <r>
          <rPr>
            <sz val="9"/>
            <color indexed="81"/>
            <rFont val="Tahoma"/>
            <family val="2"/>
          </rPr>
          <t xml:space="preserve">
población proyectada al 2022 por DANE, se calcula viviendas y hogares según proporción obtenida al 2018</t>
        </r>
      </text>
    </comment>
  </commentList>
</comments>
</file>

<file path=xl/sharedStrings.xml><?xml version="1.0" encoding="utf-8"?>
<sst xmlns="http://schemas.openxmlformats.org/spreadsheetml/2006/main" count="901" uniqueCount="478">
  <si>
    <t>PNN Las Hermosas</t>
  </si>
  <si>
    <t>PNR del Nima</t>
  </si>
  <si>
    <t>RF Ley Segunda de 1959 - Central</t>
  </si>
  <si>
    <t>RFPN de Amaime</t>
  </si>
  <si>
    <t>RFPR La Albania - La Esmeralda</t>
  </si>
  <si>
    <t>RRN Humedal Timbique</t>
  </si>
  <si>
    <t>RRN Madrevieja Villa Ines</t>
  </si>
  <si>
    <t xml:space="preserve">Acto Administrativo </t>
  </si>
  <si>
    <t>Resolución Ejecutiva N° 158 de junio de 1977 del Ministerio de Agricultura que aprueba el Acuerdo 0019 del 2 de mayo de 1977 de INDERENA (Incluye los límites del área protegida). Mediante la Ley 1536 de 2012 (Artículo 5), se ajusta su denominación como Parque Nacional Natural Las Hermosas – Gloria Valencia de Castaño y se establece que dentro del año siguiente a la expedición de dicha Ley</t>
  </si>
  <si>
    <t xml:space="preserve">Acuerdo CVC 067 del 15 de Diciembre  2006 </t>
  </si>
  <si>
    <t xml:space="preserve">Ley Segunda de 1959 </t>
  </si>
  <si>
    <t>Resolución 17 de 1938</t>
  </si>
  <si>
    <t>Acuerdo 4 de 1979</t>
  </si>
  <si>
    <t>Acuerdo 038 del 2007</t>
  </si>
  <si>
    <t xml:space="preserve">Area Protegida de Orden Nacional y Regional  </t>
  </si>
  <si>
    <t>Area Total</t>
  </si>
  <si>
    <t xml:space="preserve">Area total Municipio </t>
  </si>
  <si>
    <t>Area (Ha)</t>
  </si>
  <si>
    <t xml:space="preserve">Plan de Manejo </t>
  </si>
  <si>
    <t>20 de Julio del 2005</t>
  </si>
  <si>
    <t>Plan de Manejo se encuentra en proceso de elaboracion (licitacion 2021) https://www.licitacionescolombia.co/branch/consultoria-medioambiental/plan-de-manejo-ambiental-parque-natural-regional-del-nima?searchProfileId=627276&amp;user=&amp;token=&amp;uuid=6ac8e5ab-a501-449d-996b-7b6521633ea8</t>
  </si>
  <si>
    <t xml:space="preserve">Pendiente </t>
  </si>
  <si>
    <t>La Aurora</t>
  </si>
  <si>
    <t>La Cascada</t>
  </si>
  <si>
    <t>La Lucha</t>
  </si>
  <si>
    <t>El Entamborado</t>
  </si>
  <si>
    <t>Nombre RNSC</t>
  </si>
  <si>
    <t>Resolucion</t>
  </si>
  <si>
    <t>Cristal</t>
  </si>
  <si>
    <t>Penalisa</t>
  </si>
  <si>
    <t>San Rafael</t>
  </si>
  <si>
    <t>Las Brisas</t>
  </si>
  <si>
    <t>Campo Alegre</t>
  </si>
  <si>
    <t>El Fuerte</t>
  </si>
  <si>
    <t>Peru</t>
  </si>
  <si>
    <t>El Tenjo</t>
  </si>
  <si>
    <t>El Laurel y El Recreo</t>
  </si>
  <si>
    <t>149 del 8/10/2015</t>
  </si>
  <si>
    <t>158 del 29/10/2015</t>
  </si>
  <si>
    <t>100 del 27/06/2019</t>
  </si>
  <si>
    <t>14 del 10/02/2014</t>
  </si>
  <si>
    <t>74 del 23/06/2015</t>
  </si>
  <si>
    <t>84 del 4/06/2019</t>
  </si>
  <si>
    <t>63 del 28/05/2015</t>
  </si>
  <si>
    <t xml:space="preserve">208 del 28/12/2018 </t>
  </si>
  <si>
    <t>164 del 22/10/2018</t>
  </si>
  <si>
    <t>165 del 22/10/2018</t>
  </si>
  <si>
    <t xml:space="preserve">83 del 4/06/2019 </t>
  </si>
  <si>
    <t>12 del 14/03/2016</t>
  </si>
  <si>
    <t>211 del 28/12/2018</t>
  </si>
  <si>
    <t xml:space="preserve">Total </t>
  </si>
  <si>
    <t>Areas de la Sociedad Civil (no presenta superposición con otra area de protección ya declarada)</t>
  </si>
  <si>
    <t>Area</t>
  </si>
  <si>
    <t>Area Total (ha)</t>
  </si>
  <si>
    <t xml:space="preserve">Area con sobreposición  con Areas de conservación </t>
  </si>
  <si>
    <t>Area Sin superposción</t>
  </si>
  <si>
    <t>Indicador PAAPM = AAPM / ATM</t>
  </si>
  <si>
    <t xml:space="preserve">Area total Plan de Manejo </t>
  </si>
  <si>
    <t>Area total áreas protegidas</t>
  </si>
  <si>
    <r>
      <t xml:space="preserve">PSMP </t>
    </r>
    <r>
      <rPr>
        <sz val="10"/>
        <color theme="1"/>
        <rFont val="Arial"/>
        <family val="2"/>
      </rPr>
      <t>= APM/ATSPM</t>
    </r>
  </si>
  <si>
    <t>Clase Uso Potencial</t>
  </si>
  <si>
    <t>C</t>
  </si>
  <si>
    <t>C-AFPr(2)</t>
  </si>
  <si>
    <t>INF</t>
  </si>
  <si>
    <t>IV</t>
  </si>
  <si>
    <t>V</t>
  </si>
  <si>
    <t>VI</t>
  </si>
  <si>
    <t>VII</t>
  </si>
  <si>
    <t>Áreas para conservación y Protección Ambiental</t>
  </si>
  <si>
    <t>Áreas forestales de producción</t>
  </si>
  <si>
    <t>Áreas forestales de protección</t>
  </si>
  <si>
    <t>Áreas con Humedales y Rios</t>
  </si>
  <si>
    <t>Áreas para Recuperación por Mineria</t>
  </si>
  <si>
    <t>Tierra para Cultivos</t>
  </si>
  <si>
    <t>Tierra para Cultivos- Áreas forestales de producción 2</t>
  </si>
  <si>
    <t xml:space="preserve">Infraestructura </t>
  </si>
  <si>
    <t>Zona Urbana</t>
  </si>
  <si>
    <t>Clase agrológica II</t>
  </si>
  <si>
    <t>Clase agrológica III</t>
  </si>
  <si>
    <t>Clase agrológica IV</t>
  </si>
  <si>
    <t>Clase agrológica V</t>
  </si>
  <si>
    <t>Clase agrológica VI</t>
  </si>
  <si>
    <t>Clase agrológica VII</t>
  </si>
  <si>
    <t>Clase agrológica VIII</t>
  </si>
  <si>
    <t>NOMBRE_CP</t>
  </si>
  <si>
    <t>ACUERDO</t>
  </si>
  <si>
    <t>CLASIFICACION</t>
  </si>
  <si>
    <t>AGUACLARA</t>
  </si>
  <si>
    <t xml:space="preserve">AC 109 DE 2001 </t>
  </si>
  <si>
    <t>Asentamientos menores</t>
  </si>
  <si>
    <t>AMAIME</t>
  </si>
  <si>
    <t>Asentamientos mayores</t>
  </si>
  <si>
    <t>BOLO ALIZAL</t>
  </si>
  <si>
    <t>BOLO LA ITALIA</t>
  </si>
  <si>
    <t>BOLO SAN ISIDRO</t>
  </si>
  <si>
    <t>BOYACÁ</t>
  </si>
  <si>
    <t>CALUCE - PLAN DE VIVIENDA LOS GUAYABOS</t>
  </si>
  <si>
    <t>Nuevos asentamientos</t>
  </si>
  <si>
    <t>CAUCASECO</t>
  </si>
  <si>
    <t>COMBIA</t>
  </si>
  <si>
    <t>CHONTADURO</t>
  </si>
  <si>
    <t>GUANABANAL</t>
  </si>
  <si>
    <t>GUAYABAL</t>
  </si>
  <si>
    <t>JUANCHITO</t>
  </si>
  <si>
    <t>LA ACEQUIA</t>
  </si>
  <si>
    <t>LA HERRADURA</t>
  </si>
  <si>
    <t>LA QUISQUINA</t>
  </si>
  <si>
    <t>LA TORRE</t>
  </si>
  <si>
    <t>MATAPALO</t>
  </si>
  <si>
    <t>OBANDO</t>
  </si>
  <si>
    <t>PALMASECA</t>
  </si>
  <si>
    <t>POTRERILLO</t>
  </si>
  <si>
    <t>ROZO</t>
  </si>
  <si>
    <t>TABLONES</t>
  </si>
  <si>
    <t>TENJO</t>
  </si>
  <si>
    <t>TIENDA NUEVA</t>
  </si>
  <si>
    <t>LA BUITRERA</t>
  </si>
  <si>
    <t>LA PAMPA</t>
  </si>
  <si>
    <t>LA BOLSA</t>
  </si>
  <si>
    <t>LA DOLORES</t>
  </si>
  <si>
    <t>Nucleo especializado</t>
  </si>
  <si>
    <t>LA CASCADA</t>
  </si>
  <si>
    <t>DANE</t>
  </si>
  <si>
    <t>BOLO BARRIO NUEVO</t>
  </si>
  <si>
    <t>BOLOMADRE VIEJA</t>
  </si>
  <si>
    <t>LA UNION</t>
  </si>
  <si>
    <t>PILES</t>
  </si>
  <si>
    <t>SAN ANTONIO DE LAS PALMAS</t>
  </si>
  <si>
    <t>TRES TUSAS</t>
  </si>
  <si>
    <t>BOLO ITALIA 1</t>
  </si>
  <si>
    <t>BOLO ITALIA 2</t>
  </si>
  <si>
    <t>CONDOMINIO CAMPESTRE LA GONZALEZ</t>
  </si>
  <si>
    <t>LA BUITRERA 1</t>
  </si>
  <si>
    <t>PUEBLO NUEVO</t>
  </si>
  <si>
    <t>BARRANCAS</t>
  </si>
  <si>
    <t>CALUCE</t>
  </si>
  <si>
    <t>CASOS ESPECIALES</t>
  </si>
  <si>
    <t>LA ZAPATA</t>
  </si>
  <si>
    <t>CORONADO</t>
  </si>
  <si>
    <t xml:space="preserve">Reservas de la Sociedad Civil </t>
  </si>
  <si>
    <t>Area total  (Ha)</t>
  </si>
  <si>
    <t xml:space="preserve">Elementos sistema Hidrico </t>
  </si>
  <si>
    <t>Area Acuerdo 028 del 2014 (Ha)</t>
  </si>
  <si>
    <t xml:space="preserve">Area (Ha)
Ajuste Limite Municipal </t>
  </si>
  <si>
    <t xml:space="preserve">Rondas Actual </t>
  </si>
  <si>
    <t>Rondas (no presenta superposición con otra area de protección ya declarada)</t>
  </si>
  <si>
    <t>Rondas Acuerdo 028</t>
  </si>
  <si>
    <t>Humedales- Lagunas Acuerdo 028</t>
  </si>
  <si>
    <t>Humedales- Lagunas Actuales</t>
  </si>
  <si>
    <t>N/A</t>
  </si>
  <si>
    <t xml:space="preserve">Indicador  </t>
  </si>
  <si>
    <t xml:space="preserve">Area Total </t>
  </si>
  <si>
    <t xml:space="preserve">Area en Suelo Urbano </t>
  </si>
  <si>
    <t xml:space="preserve">Area en Suelo de Expansión </t>
  </si>
  <si>
    <t>Total</t>
  </si>
  <si>
    <t xml:space="preserve">Suelo Urbano </t>
  </si>
  <si>
    <t xml:space="preserve">Suelo Rural </t>
  </si>
  <si>
    <t>Tematica</t>
  </si>
  <si>
    <t xml:space="preserve">Limite Muncipal  Palmira </t>
  </si>
  <si>
    <t xml:space="preserve">Area Rural Municipio </t>
  </si>
  <si>
    <t>Indicador PSRTU = ASRTU / ASR</t>
  </si>
  <si>
    <t>Tema</t>
  </si>
  <si>
    <t>Identificador del indicador</t>
  </si>
  <si>
    <t>Nombre del indicador</t>
  </si>
  <si>
    <t>Fuente</t>
  </si>
  <si>
    <t>Nota</t>
  </si>
  <si>
    <t xml:space="preserve">Variables
</t>
  </si>
  <si>
    <t>TOTAL AREA</t>
  </si>
  <si>
    <t>*ACPtA</t>
  </si>
  <si>
    <t>*AFPr</t>
  </si>
  <si>
    <t>*AFPt</t>
  </si>
  <si>
    <t>*AHR</t>
  </si>
  <si>
    <t>*ARMI</t>
  </si>
  <si>
    <t>*II</t>
  </si>
  <si>
    <t>*III</t>
  </si>
  <si>
    <t>*VIII</t>
  </si>
  <si>
    <t>*ZU</t>
  </si>
  <si>
    <t>AMBIENTE Y RECURSOS NATURALES</t>
  </si>
  <si>
    <t>PAAPM</t>
  </si>
  <si>
    <t>Porcentaje de área declarada como áreas de conservación y protección de los recursos natuales por tipo (nacional, regional, municipal)</t>
  </si>
  <si>
    <t>Área (hectáreas) declaradas como área natural protegida de caracter municipal</t>
  </si>
  <si>
    <t>Área total municipal</t>
  </si>
  <si>
    <t>PARCP</t>
  </si>
  <si>
    <t>Porcentaje de áreas recuperadas para la conservación y protección de los recursos natuales por tipo (nacional, regional, municipal)</t>
  </si>
  <si>
    <t>Área (hectáreas) recuperadas para la conservación y protección de los recursos naturales de caracter municipal</t>
  </si>
  <si>
    <t>Áreas degradadas</t>
  </si>
  <si>
    <t>PSPM</t>
  </si>
  <si>
    <t>Porcentaje de los suelos de protección que cuenta con plan de manejo</t>
  </si>
  <si>
    <t>Área (hectáreas) con plan de manejo</t>
  </si>
  <si>
    <t>Área total de suelos de protección municipal</t>
  </si>
  <si>
    <t>RIESGO</t>
  </si>
  <si>
    <t>PVRM</t>
  </si>
  <si>
    <t>Porcentaje de viviendas en zona de riesgo mitigable por fenómenos (de remosión en masa, inundación y erupción volcánica) para el municipio en el año de análisis</t>
  </si>
  <si>
    <t>Número de viviendas en riesgo mitigable en el municipio en el año de análisis</t>
  </si>
  <si>
    <t>Número total de viviendas en riesgo en el municipio en el año de análisis</t>
  </si>
  <si>
    <t>SERVICIOS PUBLICOS</t>
  </si>
  <si>
    <t>CRA</t>
  </si>
  <si>
    <t>Cobertura de Acueducto: Porcentaje de viviendas con conexión a a las redes de acueducto por unidad de análisis (urbano-rural-municipal)</t>
  </si>
  <si>
    <t>Número de viviendas con conexión a la red de acueducto por unidad de análisis (urbano-rural-municipal)</t>
  </si>
  <si>
    <t>Solicitar información a la Secretaria de Infraestructura
# de viviendas DANE 2018</t>
  </si>
  <si>
    <t>Número total de viviendas en el municipio para el año de análisis</t>
  </si>
  <si>
    <t>CRAT</t>
  </si>
  <si>
    <t>Cobertura del agua tratada: Porcentaje de viviendas que reciben agua tratada con servicio de acueducto por unidad de análisis (urbano-rural-municipal)</t>
  </si>
  <si>
    <t>Número de viviendas que reciben agua tratada por unidad de análisis (urbano-rural-municipal)</t>
  </si>
  <si>
    <t>Solicitar información a la Secretaria de Infraestructura
# de viviendas DANE 2019</t>
  </si>
  <si>
    <t>Número de viviendas conectadas a la red de acueducto por unidad de análisis (urbano-rural-municipal) en el municipio para el año de análisis</t>
  </si>
  <si>
    <t>PMHA</t>
  </si>
  <si>
    <t>Promedio mensual del número de horas de prestación del servicio de acueducto</t>
  </si>
  <si>
    <t>Número de horas prestación del servicio de acueducto al mes por unidad de análisis (urbano-rural-municipal)</t>
  </si>
  <si>
    <t>Total de horas de un mes (720)</t>
  </si>
  <si>
    <t>CRAC</t>
  </si>
  <si>
    <t>Cobertura del servicio de alcantarillado: Porcentaje de viviendas con conexión a a las redes de alcantarillado por unidad de análisis (urbano-rural-municipal)</t>
  </si>
  <si>
    <t>Número de viviendas con conexión a la red alcantarillado por unidad de análisis (urbano-rural-municipal)</t>
  </si>
  <si>
    <t>PAST</t>
  </si>
  <si>
    <t>Porcentaje de aguas servidas tratadas</t>
  </si>
  <si>
    <t>Metros cúbicos de aguas servidas tratadas al mes</t>
  </si>
  <si>
    <t>Metros cúbicos totales de agua servidas</t>
  </si>
  <si>
    <t>CREE</t>
  </si>
  <si>
    <t>Número de viviendas con conexión a la red de energía eléctrica por unidad de análisis (urbano-rural-municipal)</t>
  </si>
  <si>
    <t>PMHE</t>
  </si>
  <si>
    <t>Promedio mensual del número de horas de prestación del servicio de energía</t>
  </si>
  <si>
    <t>Número de horas prestación del servicio de energía al mes</t>
  </si>
  <si>
    <t>CRS</t>
  </si>
  <si>
    <t>Cobertura: Porcentaje de viviendas con servicio de recolección de residuos sólidos por unidad de análisis (urbano-rural-municipal)</t>
  </si>
  <si>
    <t>Número de viviendas con servicio de recolección de residuos sólidos</t>
  </si>
  <si>
    <t>DRS</t>
  </si>
  <si>
    <t>Disposición de residuos sólidos para el municipio en el año de análisis</t>
  </si>
  <si>
    <t xml:space="preserve">
Toneladas de Residuos Sólidos dispuestos en Relleno Sanitario en el municipio para el año de análisis.
</t>
  </si>
  <si>
    <t>Solicitar información a Veolia</t>
  </si>
  <si>
    <t xml:space="preserve">
Toneladas de Residuos Sólidos producidos en el municipio para el año de análisis
</t>
  </si>
  <si>
    <t>ESPACIO PUBLICO</t>
  </si>
  <si>
    <t>IEPE</t>
  </si>
  <si>
    <t>Indice de espacio público efectivo (m2/hab)</t>
  </si>
  <si>
    <t>M2 de espacio público efectivo en parques, plazas y zonas verdes</t>
  </si>
  <si>
    <t>*Falta recolectar la información de las comunas 1 y 2 y del área rural</t>
  </si>
  <si>
    <t>Número total de personas que habitan en el municipio para el año de análisis</t>
  </si>
  <si>
    <t>VIVIENDAS</t>
  </si>
  <si>
    <t>DCTV</t>
  </si>
  <si>
    <t xml:space="preserve">Viviendas Nuevas Requeridas=
Déficit Cuantitativo de vivienda 
</t>
  </si>
  <si>
    <t>Número de viviendas establecidas en el municipio para el año de análisis</t>
  </si>
  <si>
    <t>EQUIPAMIENTOS</t>
  </si>
  <si>
    <t>CSE</t>
  </si>
  <si>
    <t>Cobertura del servicio de educación</t>
  </si>
  <si>
    <t>Número total de cupos establecidos en los centros educativos existentes en el municipio</t>
  </si>
  <si>
    <t>Población en edad escolar</t>
  </si>
  <si>
    <t>VÍAS</t>
  </si>
  <si>
    <t>PASV</t>
  </si>
  <si>
    <t>Porcentaje de acondicionamiento del sistema vial (fluvial, aéreo, terrestre)</t>
  </si>
  <si>
    <t>Kilómetros de vías municipales acondicionadas por tipo (fluvial, aéreo, terrestre)</t>
  </si>
  <si>
    <t>Secretaria de Infraestructura</t>
  </si>
  <si>
    <t>Total de Kilómetros de vías municipales acondicionadas.</t>
  </si>
  <si>
    <t>SOCIOECONÓMICO</t>
  </si>
  <si>
    <t>CAET</t>
  </si>
  <si>
    <t>Crecimiento de actividad ecónomica por tipo</t>
  </si>
  <si>
    <t>Numero de establecimientos, empresas, nuevos por año y tipo</t>
  </si>
  <si>
    <t>Camara y Comercio de Palmira</t>
  </si>
  <si>
    <t>Número total de establecimientos, empresas activas por tipo</t>
  </si>
  <si>
    <t>Solicitud CVC</t>
  </si>
  <si>
    <t>CVC</t>
  </si>
  <si>
    <t>ID</t>
  </si>
  <si>
    <t>Indicador
(Resultado)</t>
  </si>
  <si>
    <t xml:space="preserve">Acuerdo 028 del 2014
POT vigente </t>
  </si>
  <si>
    <t>*No se tienen en cuenta por que  su usol no se encuentra relacionado directamente agropecuario, forestal, minero, entre otras actividades económicas</t>
  </si>
  <si>
    <t>Se realiza el calculo con las areas consideradas de conservación y protección ambiental, sin embargo algunas presentan superposición, dichas areas son escluidas.</t>
  </si>
  <si>
    <t xml:space="preserve">Area Total  Conservacion y Proteccion Ambiental </t>
  </si>
  <si>
    <t>Comuna</t>
  </si>
  <si>
    <t>Porcentaje de  cobertura acueducto</t>
  </si>
  <si>
    <t>Porcentaje de alcantarillado</t>
  </si>
  <si>
    <t>CRA = NVCRA / NV</t>
  </si>
  <si>
    <t>CRAT = NVCRAT / NVCRA</t>
  </si>
  <si>
    <t>CRAC = NVCRAC / NTV</t>
  </si>
  <si>
    <t>SI</t>
  </si>
  <si>
    <t xml:space="preserve">SI </t>
  </si>
  <si>
    <t>NO</t>
  </si>
  <si>
    <t xml:space="preserve">Informacion disponible  Variable Independiente
(SI-NO) </t>
  </si>
  <si>
    <t xml:space="preserve">Información disponible Fuente  </t>
  </si>
  <si>
    <t xml:space="preserve">Si </t>
  </si>
  <si>
    <t xml:space="preserve">NO </t>
  </si>
  <si>
    <t>SI ( Sin embargo la informacion no esta relacionada por el numero de viviendas)</t>
  </si>
  <si>
    <t xml:space="preserve">Municipal </t>
  </si>
  <si>
    <t xml:space="preserve">Urbana </t>
  </si>
  <si>
    <t xml:space="preserve">Rural </t>
  </si>
  <si>
    <t xml:space="preserve">Fluvial </t>
  </si>
  <si>
    <t>Aereo</t>
  </si>
  <si>
    <t>Terrestre</t>
  </si>
  <si>
    <t xml:space="preserve">Tipo y año </t>
  </si>
  <si>
    <t xml:space="preserve">Zona - Tipo </t>
  </si>
  <si>
    <t xml:space="preserve">Porcentaje de Indicadores de objetivos Calculados </t>
  </si>
  <si>
    <t xml:space="preserve">Oficio- Responsable </t>
  </si>
  <si>
    <t xml:space="preserve">Porcentaje de Variables con información </t>
  </si>
  <si>
    <t>Solo se cuenta con el plan de manejo del PNN Las Hermosas y RRN Humedal Timbique</t>
  </si>
  <si>
    <t>LIGERA</t>
  </si>
  <si>
    <t>MODERADA</t>
  </si>
  <si>
    <t>MUY SEVERA</t>
  </si>
  <si>
    <t>SEVERA</t>
  </si>
  <si>
    <t xml:space="preserve">Grado de Erosión </t>
  </si>
  <si>
    <t>Areá (ha)</t>
  </si>
  <si>
    <t>Fuente:  Erosión del suelo esc. 50.000 (CVC)</t>
  </si>
  <si>
    <t>Fuente : Capas POT Vigente Acuerdo 028 del 2014</t>
  </si>
  <si>
    <t>LAGUNAS</t>
  </si>
  <si>
    <t xml:space="preserve"> </t>
  </si>
  <si>
    <t xml:space="preserve"> LAGO BOSQUE MUNICIPAL</t>
  </si>
  <si>
    <t>LAGO DEL PATO</t>
  </si>
  <si>
    <t>LAGO LA SIRENA</t>
  </si>
  <si>
    <t>LAGO LOPEZ</t>
  </si>
  <si>
    <t>LAGO LOS NEVADOS O LAS MORALES</t>
  </si>
  <si>
    <t>LAGO MARMOLEJO</t>
  </si>
  <si>
    <t>LAGO SANTA RITA</t>
  </si>
  <si>
    <t>LAGO VALLE BONITO</t>
  </si>
  <si>
    <t>LAGOS DE MARACAIBO</t>
  </si>
  <si>
    <t>LAGOS LA SIRENITA</t>
  </si>
  <si>
    <t>LAGUNA CAMPOALEGRE</t>
  </si>
  <si>
    <t>LAGUNA EL BRILLANTE</t>
  </si>
  <si>
    <t>LAGUNA HOYO FRIO</t>
  </si>
  <si>
    <t>LAGUNA LA EMPEDRADA</t>
  </si>
  <si>
    <t>LAGUNA LA FLORIDA</t>
  </si>
  <si>
    <t>LAGUNA LA NEGRA</t>
  </si>
  <si>
    <t>LAGUNA LAS COLINAS</t>
  </si>
  <si>
    <t>LAGUNA LAS COLONIAS</t>
  </si>
  <si>
    <t>LAGUNA MIRAFLOR</t>
  </si>
  <si>
    <t>LAGUNA SANTA TERESA</t>
  </si>
  <si>
    <t>LAGUNA SECA</t>
  </si>
  <si>
    <t>LAGUNAS LAS AURAS</t>
  </si>
  <si>
    <t>LAGUNAS LAS COLONIAS</t>
  </si>
  <si>
    <t>POZO SANTA CECILIA</t>
  </si>
  <si>
    <t>Nombre</t>
  </si>
  <si>
    <t xml:space="preserve">Tipo </t>
  </si>
  <si>
    <t>NOMBRE</t>
  </si>
  <si>
    <t>AREA_HA</t>
  </si>
  <si>
    <t>Tortuga</t>
  </si>
  <si>
    <t>Las Cordobas</t>
  </si>
  <si>
    <t>Villa Ines</t>
  </si>
  <si>
    <t>Guadualito</t>
  </si>
  <si>
    <t>Pelongo</t>
  </si>
  <si>
    <t>Higueron</t>
  </si>
  <si>
    <t>Lagunas- Humedales</t>
  </si>
  <si>
    <t>Fuente : Capa Huella de Humedales CVC ( Descargada sep_2021)</t>
  </si>
  <si>
    <t>SI *</t>
  </si>
  <si>
    <t xml:space="preserve">* Se cuenta con la información relacionada a los grados de erosión fuente CVC, sin embargo no se cuentas con las areas recuperadas para la conservación y proteccion de RN para el municipio. </t>
  </si>
  <si>
    <r>
      <t xml:space="preserve">Solicitar información a Celsia
</t>
    </r>
    <r>
      <rPr>
        <b/>
        <sz val="11"/>
        <rFont val="Arial"/>
        <family val="2"/>
      </rPr>
      <t>DANE 2018</t>
    </r>
  </si>
  <si>
    <r>
      <t xml:space="preserve">Solicitar información a Celsia
</t>
    </r>
    <r>
      <rPr>
        <b/>
        <sz val="11"/>
        <color theme="1"/>
        <rFont val="Arial"/>
        <family val="2"/>
      </rPr>
      <t>DANE 2018</t>
    </r>
  </si>
  <si>
    <r>
      <t xml:space="preserve">Solicitar información a Veolia (importante información centros poblados)
</t>
    </r>
    <r>
      <rPr>
        <b/>
        <sz val="11"/>
        <color theme="1"/>
        <rFont val="Arial"/>
        <family val="2"/>
      </rPr>
      <t>DANE 2018</t>
    </r>
  </si>
  <si>
    <t>Zona de interes</t>
  </si>
  <si>
    <t>M2 EPE</t>
  </si>
  <si>
    <t>Indicador</t>
  </si>
  <si>
    <t>Área urbana</t>
  </si>
  <si>
    <t>COMUNA 1</t>
  </si>
  <si>
    <t>COMUNA 2</t>
  </si>
  <si>
    <t>COMUNA 3</t>
  </si>
  <si>
    <t>COMUNA 4</t>
  </si>
  <si>
    <t>COMUNA 5</t>
  </si>
  <si>
    <t>COMUNA 6</t>
  </si>
  <si>
    <t>COMUNA 7</t>
  </si>
  <si>
    <t>SI*</t>
  </si>
  <si>
    <t>NOMBRE DEPARTAMENTO</t>
  </si>
  <si>
    <t>NOMBRE MUNICIPIO</t>
  </si>
  <si>
    <t xml:space="preserve">Total unidades de vivienda con personas ausentes </t>
  </si>
  <si>
    <t xml:space="preserve">Total unidades de vivienda de uso temporal </t>
  </si>
  <si>
    <t xml:space="preserve">Total unidades de vivienda desocupadas </t>
  </si>
  <si>
    <t xml:space="preserve">Total unidades de vivienda con personas presentes </t>
  </si>
  <si>
    <t>Unidades de vivienda</t>
  </si>
  <si>
    <t>Hogares</t>
  </si>
  <si>
    <t>Población</t>
  </si>
  <si>
    <t>Valle del Cauca</t>
  </si>
  <si>
    <t>Palmira</t>
  </si>
  <si>
    <t xml:space="preserve">SI* </t>
  </si>
  <si>
    <t xml:space="preserve">Se cuenta con informacion relacionada al porcentaje de servicio por comuna
* Se cuenta con el numero total de viviendas para el municipio, sin embargo no se define la diferenciación de rural y urbano. </t>
  </si>
  <si>
    <t>Se cuenta con informacion relacionada al porcentaje de servicio por comuna.
* Se cuenta con el numero total de viviendas para el municipio, sin embargo no se define la diferenciación de rural y urbano.</t>
  </si>
  <si>
    <t xml:space="preserve">Se cuenta con informacion relacionada al porcentaje de servicio por comuna, sin embargo no se sabe la totalidad de viviendas  con conexión para el calculo </t>
  </si>
  <si>
    <r>
      <t>DCTV</t>
    </r>
    <r>
      <rPr>
        <sz val="10"/>
        <color theme="1"/>
        <rFont val="Arial"/>
        <family val="2"/>
      </rPr>
      <t xml:space="preserve"> = NTHM / NTV</t>
    </r>
  </si>
  <si>
    <t>Numero total de hogares</t>
  </si>
  <si>
    <t xml:space="preserve">Numero total de viviendas </t>
  </si>
  <si>
    <t xml:space="preserve">Cantidad </t>
  </si>
  <si>
    <t xml:space="preserve">Item </t>
  </si>
  <si>
    <t>Matrícula por nivel, por sector y por zona</t>
  </si>
  <si>
    <t>Prejardín</t>
  </si>
  <si>
    <t>Jardín</t>
  </si>
  <si>
    <t>Transición</t>
  </si>
  <si>
    <t>Básica Primaria</t>
  </si>
  <si>
    <t>Básica Secundaria</t>
  </si>
  <si>
    <t>Media</t>
  </si>
  <si>
    <t>Ciclos</t>
  </si>
  <si>
    <t>Pob. Con Discapacidad</t>
  </si>
  <si>
    <t>Totales</t>
  </si>
  <si>
    <t xml:space="preserve">Fenomeno </t>
  </si>
  <si>
    <t xml:space="preserve">Grado </t>
  </si>
  <si>
    <t>RIESGO MEDIO O MITIGABLE</t>
  </si>
  <si>
    <t>Fuente : Capas Acuerdo 028 del 2014</t>
  </si>
  <si>
    <t xml:space="preserve"># Total de viviendas en riesgo </t>
  </si>
  <si>
    <t># de viviendas riesgo medio o mitigable</t>
  </si>
  <si>
    <t>%NBI Componente Servicios Urbano</t>
  </si>
  <si>
    <t>%NBI Componente Servicios Municipal</t>
  </si>
  <si>
    <t>%NBI Componente Servicios Rural</t>
  </si>
  <si>
    <r>
      <t xml:space="preserve">Secretaria de Educación
</t>
    </r>
    <r>
      <rPr>
        <b/>
        <sz val="11"/>
        <color theme="1"/>
        <rFont val="Arial"/>
        <family val="2"/>
      </rPr>
      <t>Revisar información del anuario Estadististico de Palmira</t>
    </r>
  </si>
  <si>
    <t>S</t>
  </si>
  <si>
    <t>* Se cuenta con el numero total de viviendas para el municipio, sin embargo no se define la diferenciación de rural y urbano. Información DANE</t>
  </si>
  <si>
    <t>Total estudiantes matriculados 2020</t>
  </si>
  <si>
    <t>Planes parciales</t>
  </si>
  <si>
    <t xml:space="preserve">Suelo de Expansión </t>
  </si>
  <si>
    <t>Año</t>
  </si>
  <si>
    <t>Categoria</t>
  </si>
  <si>
    <t>Area Protegida</t>
  </si>
  <si>
    <t>Subcategoria</t>
  </si>
  <si>
    <t>Entidad Creadora</t>
  </si>
  <si>
    <t>Tipo Documento</t>
  </si>
  <si>
    <t>No. Documento</t>
  </si>
  <si>
    <t>Fecha Creacion</t>
  </si>
  <si>
    <t>Autoridad</t>
  </si>
  <si>
    <t>Area (ha) MG Oeste</t>
  </si>
  <si>
    <t>Área (ha)</t>
  </si>
  <si>
    <t>RFPN</t>
  </si>
  <si>
    <t>Si</t>
  </si>
  <si>
    <t>SINAP</t>
  </si>
  <si>
    <t>Ministerio de Economía Nacional</t>
  </si>
  <si>
    <t>Resolución</t>
  </si>
  <si>
    <t>MADS - CVC</t>
  </si>
  <si>
    <t>PNN</t>
  </si>
  <si>
    <t>INDERENA</t>
  </si>
  <si>
    <t>Acuerdo</t>
  </si>
  <si>
    <t>Parques Nacionales</t>
  </si>
  <si>
    <t>RFPR</t>
  </si>
  <si>
    <t>PNR</t>
  </si>
  <si>
    <t>RRN</t>
  </si>
  <si>
    <t>AEIE</t>
  </si>
  <si>
    <t>Área</t>
  </si>
  <si>
    <t>Área por año</t>
  </si>
  <si>
    <r>
      <t>Areas de la Sociedad Civil (no presenta superposición con otra area de protección ya declarada)</t>
    </r>
    <r>
      <rPr>
        <b/>
        <sz val="10"/>
        <color rgb="FF333333"/>
        <rFont val="Roboto"/>
      </rPr>
      <t>2014</t>
    </r>
  </si>
  <si>
    <r>
      <t>Areas de la Sociedad Civil (no presenta superposición con otra area de protección ya declarada)</t>
    </r>
    <r>
      <rPr>
        <b/>
        <sz val="10"/>
        <color rgb="FF333333"/>
        <rFont val="Roboto"/>
      </rPr>
      <t>2015</t>
    </r>
  </si>
  <si>
    <t xml:space="preserve">ANEXO 4
MATRIZ DE INDICADORES DE SEGUIMIENTO A
INDICADORES DE OBJETIVOS
DEFINIDO EN EL POT DE PALMIRA, VALLE DEL CAUCA 
</t>
  </si>
  <si>
    <t>Informacion Viviendas Palmira Fuente Dane 2022</t>
  </si>
  <si>
    <t>DANE, CNPV 2018 NBI POR MUNICIPIOS</t>
  </si>
  <si>
    <t>Corresponde a Cerrito</t>
  </si>
  <si>
    <r>
      <rPr>
        <b/>
        <sz val="10"/>
        <color theme="1"/>
        <rFont val="Calibri"/>
        <family val="2"/>
        <scheme val="minor"/>
      </rPr>
      <t xml:space="preserve">Fuente: </t>
    </r>
    <r>
      <rPr>
        <sz val="10"/>
        <color theme="1"/>
        <rFont val="Calibri"/>
        <family val="2"/>
        <scheme val="minor"/>
      </rPr>
      <t>Terridata.dnp.gov.co, Secretaría de Planeación Municipal.</t>
    </r>
  </si>
  <si>
    <t>Población 2022</t>
  </si>
  <si>
    <t>ÁREA RURAL</t>
  </si>
  <si>
    <t>Total Municipio</t>
  </si>
  <si>
    <t xml:space="preserve">Nota: - No se considera la pobación L.EA que corresponde para el año 2022 a 3357.
</t>
  </si>
  <si>
    <t>personas por hogar al 2018</t>
  </si>
  <si>
    <t>personas por vivienda al 2018</t>
  </si>
  <si>
    <t>2021_ Fuente DANE</t>
  </si>
  <si>
    <t>Total estudiantes matriculados 2021</t>
  </si>
  <si>
    <t>Numero total de estudiantes matriculados año 2021</t>
  </si>
  <si>
    <t>OFICIAL</t>
  </si>
  <si>
    <t>CONTRATADA</t>
  </si>
  <si>
    <t>NO OFICIAL</t>
  </si>
  <si>
    <t>TOTAL</t>
  </si>
  <si>
    <t>Fuente: Dane, matrícula por sector año 2021, consulta de noviembre 2022</t>
  </si>
  <si>
    <t>Censo 2018, proyección a 2022</t>
  </si>
  <si>
    <t>Información de formulación del POT 2022</t>
  </si>
  <si>
    <t>Solicitar informacición a Aquaoccidente.
Preguntar a Maria
Revisar pagina Aquaoccidente</t>
  </si>
  <si>
    <t>Solicitar información Aquaoccidente S.A.E.S.P
Maria</t>
  </si>
  <si>
    <t>* Se cuenta con el numero total de viviendas para el municipio, sin embargo no se define la diferenciación de rural y urbano. Dato de Terridata DNP al 2022</t>
  </si>
  <si>
    <t>Porcentaje de viviendas con conexión a la red de energía eléctrica</t>
  </si>
  <si>
    <t xml:space="preserve">Déficit Cuantitativo por componentes* </t>
  </si>
  <si>
    <t>Centros Poblados y Rural Disperso</t>
  </si>
  <si>
    <t xml:space="preserve">Tipo de vivienda </t>
  </si>
  <si>
    <t>Hacinamiento no mitigable</t>
  </si>
  <si>
    <t>Cohabitación</t>
  </si>
  <si>
    <t xml:space="preserve">Material de Paredes </t>
  </si>
  <si>
    <t xml:space="preserve"> Cabecera</t>
  </si>
  <si>
    <t>Hogares con déficit cuantitativo según componente en Palmira.
Fuente: Elaboración propia a partir de información del déficit habitacional 2020 del DANE. * los
componentes del déficit cuantitativo son no excluyentes</t>
  </si>
  <si>
    <t>Número total de viviendas habitadas en el municipio para el año de análisis en déficit cuantitativo</t>
  </si>
  <si>
    <t>Se tuvo en cuenta la información del CENSO DANE 2018. Se suman los componentes del déficit cuantitativo porque los microdatos no permiten excluir hogares en mas de una condición de déficit</t>
  </si>
  <si>
    <t>* Se cuenta con la informacion total de estudiantes matriculados en el año 2021 para la zona urbana y rural a partir de fuente DANE</t>
  </si>
  <si>
    <t>Informe de dinámica empresarial 2021 de la Camara de Comercio de Palmira</t>
  </si>
  <si>
    <t>información Aquaoccidente S.A.E.S.P
DANE 2018 
TERRIDATA DNP</t>
  </si>
  <si>
    <t>Información tomada del Diagnostico del sistema de movilidad al año 2022</t>
  </si>
  <si>
    <t>m2 arreglados en 2022</t>
  </si>
  <si>
    <t>metros</t>
  </si>
  <si>
    <t>kilometros</t>
  </si>
  <si>
    <t xml:space="preserve">Porcentaje de acondicionamiento del sistema vial </t>
  </si>
  <si>
    <t>Solo se cuenta con el inventario de viviendas y hogares realizado al 2021 por DGRD sin especificar el tipo de riesgo, por lo tanto se estima remoción en masa en Centro poblado del corregimiento de Tenjo, Vereda La Esperanza del corregimiento de Tablones, por inundación: Vereda Los Piles del corregimiento La Dolores y Barrio Azul del corregimiento de Amaime, Urbanización Ciudad Pereira del corregimiento de Juanchito. Elaboró Geo Ingenieros Consultores S.A.S. contrato MP-1174-2023</t>
  </si>
  <si>
    <t>Información por localización</t>
  </si>
  <si>
    <t>Centro poblado del corregimiento de Tenjo, Vereda La Esperanza del corregimiento de Tablones, por inundación: Vereda Los Piles del corregimiento La Dolores y Barrio Azul del corregimiento de Amaime, Urbanización Ciudad Pereira del corregimiento de Juanchito. Elaboró Geo Ingenieros Consultores S.A.S. contrato MP-1174-2021</t>
  </si>
  <si>
    <t>Solo se cuenta con el inventario de viviendas y hogares realizado al 2021 por DGRD sin especificar el tipo de riesgo, por lo tanto se estima remoción en masa en Centro poblado del corregimiento de Tenjo, Vereda La Esperanza del corregimiento de Tablones, por inundación: Vereda Los Piles del corregimiento La Dolores y Barrio Azul del corregimiento de Amaime, Urbanización Ciudad Pereira del corregimiento de Juanchito. Elaboró Geo Ingenieros Consultores S.A.S. contrato MP-1174-2021</t>
  </si>
  <si>
    <t>Riesgos mitigables</t>
  </si>
  <si>
    <t>SI (Sin embargo la informacion no esta relacionada por el numero de viviendas por zona)</t>
  </si>
  <si>
    <t>Si (Sin embargo la informacion no esta relacionada por el numero de viviendas por 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</si>
</sst>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0"/>
    <numFmt numFmtId="165" formatCode="0.000"/>
    <numFmt numFmtId="166" formatCode="0.0"/>
    <numFmt numFmtId="167" formatCode="_ * #,##0.00_ ;_ * \-#,##0.00_ ;_ * &quot;-&quot;??_ ;_ @_ "/>
    <numFmt numFmtId="168" formatCode="_-* #,##0.00\ _P_t_s_-;\-* #,##0.00\ _P_t_s_-;_-* &quot;-&quot;??\ _P_t_s_-;_-@_-"/>
    <numFmt numFmtId="169" formatCode="_-* #,##0.00\ [$€]_-;\-* #,##0.00\ [$€]_-;_-* &quot;-&quot;??\ [$€]_-;_-@_-"/>
  </numFmts>
  <fonts count="52" x14ac:knownFonts="1">
    <font>
      <sz val="11"/>
      <color theme="1"/>
      <name val="Calibri"/>
      <family val="2"/>
      <scheme val="minor"/>
    </font>
    <font>
      <sz val="10"/>
      <color rgb="FF333333"/>
      <name val="Roboto"/>
    </font>
    <font>
      <sz val="8"/>
      <name val="Calibri"/>
      <family val="2"/>
      <scheme val="minor"/>
    </font>
    <font>
      <b/>
      <sz val="10"/>
      <color rgb="FF333333"/>
      <name val="Roboto"/>
    </font>
    <font>
      <sz val="11"/>
      <color theme="1"/>
      <name val="Calibri"/>
      <family val="2"/>
      <scheme val="minor"/>
    </font>
    <font>
      <sz val="10"/>
      <color theme="1"/>
      <name val="Arial"/>
      <family val="2"/>
    </font>
    <font>
      <b/>
      <sz val="11"/>
      <color rgb="FF333333"/>
      <name val="Roboto"/>
    </font>
    <font>
      <b/>
      <sz val="10"/>
      <color theme="1"/>
      <name val="Roboto"/>
    </font>
    <font>
      <sz val="10"/>
      <color theme="1"/>
      <name val="Roboto"/>
    </font>
    <font>
      <b/>
      <sz val="10"/>
      <color theme="1"/>
      <name val="Arial"/>
      <family val="2"/>
    </font>
    <font>
      <sz val="11"/>
      <color theme="1"/>
      <name val="Arial"/>
      <family val="2"/>
    </font>
    <font>
      <b/>
      <sz val="11"/>
      <color theme="1"/>
      <name val="Calibri"/>
      <family val="2"/>
      <scheme val="minor"/>
    </font>
    <font>
      <b/>
      <sz val="11"/>
      <color rgb="FF000000"/>
      <name val="Arial Narrow"/>
      <family val="2"/>
    </font>
    <font>
      <sz val="10"/>
      <color theme="1"/>
      <name val="Calibri"/>
      <family val="2"/>
      <scheme val="minor"/>
    </font>
    <font>
      <b/>
      <sz val="10"/>
      <color theme="1"/>
      <name val="Calibri"/>
      <family val="2"/>
      <scheme val="minor"/>
    </font>
    <font>
      <sz val="10"/>
      <name val="Arial"/>
      <family val="2"/>
    </font>
    <font>
      <sz val="11"/>
      <name val="Arial"/>
      <family val="2"/>
    </font>
    <font>
      <i/>
      <sz val="10"/>
      <color theme="1"/>
      <name val="Arial"/>
      <family val="2"/>
    </font>
    <font>
      <i/>
      <sz val="11"/>
      <color theme="1"/>
      <name val="Arial"/>
      <family val="2"/>
    </font>
    <font>
      <sz val="10"/>
      <color rgb="FFFF0000"/>
      <name val="Calibri"/>
      <family val="2"/>
      <scheme val="minor"/>
    </font>
    <font>
      <i/>
      <sz val="11"/>
      <color theme="1"/>
      <name val="Calibri"/>
      <family val="2"/>
      <scheme val="minor"/>
    </font>
    <font>
      <b/>
      <sz val="11"/>
      <name val="Arial"/>
      <family val="2"/>
    </font>
    <font>
      <b/>
      <sz val="11"/>
      <color theme="1"/>
      <name val="Arial"/>
      <family val="2"/>
    </font>
    <font>
      <b/>
      <sz val="9"/>
      <name val="Segoe UI"/>
      <family val="2"/>
    </font>
    <font>
      <b/>
      <sz val="9"/>
      <name val="Segoe UI"/>
      <family val="2"/>
      <charset val="204"/>
    </font>
    <font>
      <sz val="9"/>
      <name val="Segoe UI"/>
      <family val="2"/>
      <charset val="204"/>
    </font>
    <font>
      <sz val="11"/>
      <color rgb="FF282828"/>
      <name val="Arial"/>
      <family val="2"/>
    </font>
    <font>
      <sz val="11"/>
      <color theme="1"/>
      <name val="Times New Roman"/>
      <family val="1"/>
    </font>
    <font>
      <sz val="9"/>
      <color rgb="FF000000"/>
      <name val="Arial"/>
      <family val="2"/>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theme="0"/>
      <name val="Calibri"/>
      <family val="2"/>
      <scheme val="minor"/>
    </font>
    <font>
      <sz val="10"/>
      <color theme="1"/>
      <name val="Segoe UI"/>
      <family val="2"/>
    </font>
    <font>
      <sz val="10"/>
      <name val="Arial"/>
      <family val="2"/>
    </font>
    <font>
      <sz val="11"/>
      <color rgb="FF9C6500"/>
      <name val="Calibri"/>
      <family val="2"/>
      <scheme val="minor"/>
    </font>
    <font>
      <b/>
      <sz val="18"/>
      <color theme="3"/>
      <name val="Calibri Light"/>
      <family val="2"/>
      <scheme val="major"/>
    </font>
    <font>
      <b/>
      <sz val="8"/>
      <name val="Segoe UI"/>
      <family val="2"/>
    </font>
    <font>
      <b/>
      <sz val="12"/>
      <color theme="5"/>
      <name val="Arial Narrow"/>
      <family val="2"/>
    </font>
    <font>
      <sz val="11"/>
      <color theme="5"/>
      <name val="Arial"/>
      <family val="2"/>
    </font>
    <font>
      <sz val="10"/>
      <color theme="5"/>
      <name val="Arial"/>
      <family val="2"/>
    </font>
    <font>
      <sz val="11"/>
      <color rgb="FFFF0000"/>
      <name val="Calibri"/>
      <family val="2"/>
      <scheme val="minor"/>
    </font>
    <font>
      <sz val="10"/>
      <color rgb="FFFF0000"/>
      <name val="Roboto"/>
    </font>
    <font>
      <b/>
      <sz val="9"/>
      <color indexed="81"/>
      <name val="Tahoma"/>
      <family val="2"/>
    </font>
    <font>
      <sz val="9"/>
      <color indexed="81"/>
      <name val="Tahoma"/>
      <family val="2"/>
    </font>
    <font>
      <b/>
      <sz val="11"/>
      <color rgb="FF000000"/>
      <name val="Arial"/>
      <family val="2"/>
    </font>
    <font>
      <b/>
      <sz val="9"/>
      <name val="Arial"/>
      <family val="2"/>
    </font>
    <font>
      <sz val="9"/>
      <name val="Arial"/>
      <family val="2"/>
    </font>
    <font>
      <sz val="8"/>
      <color theme="1"/>
      <name val="Arial"/>
      <family val="2"/>
    </font>
  </fonts>
  <fills count="4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7"/>
        <bgColor indexed="64"/>
      </patternFill>
    </fill>
    <fill>
      <patternFill patternType="solid">
        <fgColor rgb="FFFFC000"/>
        <bgColor indexed="64"/>
      </patternFill>
    </fill>
    <fill>
      <patternFill patternType="solid">
        <fgColor theme="4" tint="0.59999389629810485"/>
        <bgColor indexed="64"/>
      </patternFill>
    </fill>
    <fill>
      <patternFill patternType="solid">
        <fgColor theme="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thick">
        <color rgb="FFFFFFFF"/>
      </right>
      <top/>
      <bottom style="medium">
        <color rgb="FFFFFFFF"/>
      </bottom>
      <diagonal/>
    </border>
    <border>
      <left style="medium">
        <color rgb="FFFFFFFF"/>
      </left>
      <right style="medium">
        <color rgb="FFFFFFFF"/>
      </right>
      <top/>
      <bottom style="thick">
        <color rgb="FFFFFFFF"/>
      </bottom>
      <diagonal/>
    </border>
    <border>
      <left/>
      <right style="medium">
        <color rgb="FFFFFFFF"/>
      </right>
      <top/>
      <bottom style="thick">
        <color rgb="FFFFFFFF"/>
      </bottom>
      <diagonal/>
    </border>
    <border>
      <left/>
      <right style="thick">
        <color rgb="FFFFFFFF"/>
      </right>
      <top/>
      <bottom style="thick">
        <color rgb="FFFFFFF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s>
  <cellStyleXfs count="45">
    <xf numFmtId="0" fontId="0" fillId="0" borderId="0"/>
    <xf numFmtId="9" fontId="4" fillId="0" borderId="0" applyFont="0" applyFill="0" applyBorder="0" applyAlignment="0" applyProtection="0"/>
    <xf numFmtId="0" fontId="29" fillId="0" borderId="0" applyNumberFormat="0" applyFill="0" applyBorder="0" applyAlignment="0" applyProtection="0"/>
    <xf numFmtId="0" fontId="30" fillId="13" borderId="0" applyNumberFormat="0" applyBorder="0" applyAlignment="0" applyProtection="0"/>
    <xf numFmtId="0" fontId="31" fillId="15" borderId="24" applyNumberFormat="0" applyAlignment="0" applyProtection="0"/>
    <xf numFmtId="0" fontId="34" fillId="0" borderId="26" applyNumberFormat="0" applyFill="0" applyAlignment="0" applyProtection="0"/>
    <xf numFmtId="0" fontId="11" fillId="0" borderId="28" applyNumberFormat="0" applyFill="0" applyAlignment="0" applyProtection="0"/>
    <xf numFmtId="0" fontId="35"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5"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35"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35"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5"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35"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37" fillId="0" borderId="0"/>
    <xf numFmtId="0" fontId="15" fillId="0" borderId="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0" fontId="35" fillId="41" borderId="0" applyNumberFormat="0" applyBorder="0" applyAlignment="0" applyProtection="0"/>
    <xf numFmtId="0" fontId="33" fillId="16" borderId="24" applyNumberFormat="0" applyAlignment="0" applyProtection="0"/>
    <xf numFmtId="169" fontId="15" fillId="0" borderId="0" applyFont="0" applyFill="0" applyBorder="0" applyAlignment="0" applyProtection="0"/>
    <xf numFmtId="169" fontId="15" fillId="0" borderId="0" applyFont="0" applyFill="0" applyBorder="0" applyAlignment="0" applyProtection="0"/>
    <xf numFmtId="168" fontId="15" fillId="0" borderId="0" applyFont="0" applyFill="0" applyBorder="0" applyAlignment="0" applyProtection="0"/>
    <xf numFmtId="167" fontId="15" fillId="0" borderId="0" applyFont="0" applyFill="0" applyBorder="0" applyAlignment="0" applyProtection="0"/>
    <xf numFmtId="0" fontId="38" fillId="14" borderId="0" applyNumberFormat="0" applyBorder="0" applyAlignment="0" applyProtection="0"/>
    <xf numFmtId="0" fontId="4" fillId="0" borderId="0"/>
    <xf numFmtId="0" fontId="4" fillId="17" borderId="27" applyNumberFormat="0" applyFont="0" applyAlignment="0" applyProtection="0"/>
    <xf numFmtId="9" fontId="15" fillId="0" borderId="0" applyFont="0" applyFill="0" applyBorder="0" applyAlignment="0" applyProtection="0"/>
    <xf numFmtId="9" fontId="15" fillId="0" borderId="0" applyFont="0" applyFill="0" applyBorder="0" applyAlignment="0" applyProtection="0"/>
    <xf numFmtId="0" fontId="32" fillId="16" borderId="25" applyNumberFormat="0" applyAlignment="0" applyProtection="0"/>
    <xf numFmtId="0" fontId="39" fillId="0" borderId="0" applyNumberFormat="0" applyFill="0" applyBorder="0" applyAlignment="0" applyProtection="0"/>
  </cellStyleXfs>
  <cellXfs count="243">
    <xf numFmtId="0" fontId="0" fillId="0" borderId="0" xfId="0"/>
    <xf numFmtId="0" fontId="1" fillId="0" borderId="1" xfId="0" applyFont="1" applyBorder="1" applyAlignment="1">
      <alignment vertical="center" wrapText="1"/>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164" fontId="3" fillId="2"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9" fontId="0" fillId="0" borderId="0" xfId="1" applyFont="1"/>
    <xf numFmtId="0" fontId="8" fillId="8" borderId="1" xfId="0" applyFont="1" applyFill="1" applyBorder="1"/>
    <xf numFmtId="165" fontId="8" fillId="8" borderId="1" xfId="0" applyNumberFormat="1" applyFont="1" applyFill="1" applyBorder="1"/>
    <xf numFmtId="164" fontId="8" fillId="8" borderId="1" xfId="0" applyNumberFormat="1" applyFont="1" applyFill="1" applyBorder="1"/>
    <xf numFmtId="0" fontId="7" fillId="4" borderId="1" xfId="0" applyFont="1" applyFill="1" applyBorder="1"/>
    <xf numFmtId="0" fontId="10" fillId="0" borderId="0" xfId="0" applyFont="1"/>
    <xf numFmtId="165" fontId="7" fillId="4" borderId="1" xfId="0" applyNumberFormat="1" applyFont="1" applyFill="1" applyBorder="1"/>
    <xf numFmtId="2" fontId="1" fillId="0" borderId="2" xfId="0" applyNumberFormat="1" applyFont="1" applyBorder="1" applyAlignment="1">
      <alignment horizontal="center" vertical="center" wrapText="1"/>
    </xf>
    <xf numFmtId="2" fontId="1" fillId="3" borderId="1" xfId="0" applyNumberFormat="1" applyFont="1" applyFill="1" applyBorder="1" applyAlignment="1">
      <alignment horizontal="center" vertical="center" wrapText="1"/>
    </xf>
    <xf numFmtId="9" fontId="0" fillId="8" borderId="1" xfId="1" applyFont="1" applyFill="1" applyBorder="1" applyAlignment="1">
      <alignment horizontal="center" wrapText="1"/>
    </xf>
    <xf numFmtId="2" fontId="3" fillId="10" borderId="1" xfId="0" applyNumberFormat="1" applyFont="1" applyFill="1" applyBorder="1" applyAlignment="1">
      <alignment horizontal="center" vertical="center" wrapText="1"/>
    </xf>
    <xf numFmtId="2" fontId="1" fillId="10" borderId="1" xfId="0" applyNumberFormat="1" applyFont="1" applyFill="1" applyBorder="1" applyAlignment="1">
      <alignment horizontal="center" vertical="center" wrapText="1"/>
    </xf>
    <xf numFmtId="9" fontId="1" fillId="10" borderId="1" xfId="1" applyFont="1" applyFill="1" applyBorder="1" applyAlignment="1">
      <alignment horizontal="center" vertical="center" wrapText="1"/>
    </xf>
    <xf numFmtId="0" fontId="3" fillId="0" borderId="7" xfId="0" applyFont="1" applyBorder="1" applyAlignment="1">
      <alignment horizontal="center" vertical="center" wrapText="1"/>
    </xf>
    <xf numFmtId="0" fontId="1" fillId="0" borderId="7" xfId="0" applyFont="1" applyBorder="1" applyAlignment="1">
      <alignment vertical="center" wrapText="1"/>
    </xf>
    <xf numFmtId="2" fontId="1" fillId="0" borderId="7" xfId="0" applyNumberFormat="1" applyFont="1" applyBorder="1" applyAlignment="1">
      <alignment horizontal="center" vertical="center" wrapText="1"/>
    </xf>
    <xf numFmtId="9" fontId="0" fillId="0" borderId="7" xfId="1" applyFont="1" applyBorder="1" applyAlignment="1">
      <alignment horizontal="center"/>
    </xf>
    <xf numFmtId="9" fontId="0" fillId="6" borderId="7" xfId="1" applyFont="1" applyFill="1" applyBorder="1" applyAlignment="1">
      <alignment horizontal="center"/>
    </xf>
    <xf numFmtId="0" fontId="0" fillId="0" borderId="0" xfId="0" applyAlignment="1">
      <alignment horizontal="center"/>
    </xf>
    <xf numFmtId="0" fontId="12" fillId="0" borderId="0" xfId="0" applyFont="1" applyAlignment="1">
      <alignment horizontal="center" vertical="center" wrapText="1"/>
    </xf>
    <xf numFmtId="0" fontId="13" fillId="0" borderId="0" xfId="0" applyFont="1" applyAlignment="1">
      <alignment vertical="center" wrapText="1"/>
    </xf>
    <xf numFmtId="0" fontId="10" fillId="0" borderId="0" xfId="0" applyFont="1" applyAlignment="1">
      <alignment horizontal="center"/>
    </xf>
    <xf numFmtId="0" fontId="10" fillId="12" borderId="0" xfId="0" applyFont="1" applyFill="1"/>
    <xf numFmtId="0" fontId="5" fillId="0" borderId="0" xfId="0" applyFont="1"/>
    <xf numFmtId="0" fontId="10" fillId="0" borderId="0" xfId="0" applyFont="1" applyAlignment="1">
      <alignment wrapText="1"/>
    </xf>
    <xf numFmtId="0" fontId="0" fillId="0" borderId="1" xfId="0" applyBorder="1"/>
    <xf numFmtId="0" fontId="13" fillId="0" borderId="0" xfId="0" applyFont="1"/>
    <xf numFmtId="0" fontId="8" fillId="9" borderId="1" xfId="0" applyFont="1" applyFill="1" applyBorder="1"/>
    <xf numFmtId="0" fontId="8" fillId="5" borderId="1" xfId="0" applyFont="1" applyFill="1" applyBorder="1"/>
    <xf numFmtId="0" fontId="19" fillId="0" borderId="0" xfId="0" applyFont="1"/>
    <xf numFmtId="0" fontId="8" fillId="0" borderId="1" xfId="0" applyFont="1" applyBorder="1"/>
    <xf numFmtId="0" fontId="7" fillId="8" borderId="1" xfId="0" applyFont="1" applyFill="1" applyBorder="1"/>
    <xf numFmtId="0" fontId="1" fillId="0" borderId="0" xfId="0" applyFont="1" applyAlignment="1">
      <alignment vertical="center" wrapText="1"/>
    </xf>
    <xf numFmtId="165" fontId="1" fillId="0" borderId="1" xfId="0" applyNumberFormat="1" applyFont="1" applyBorder="1" applyAlignment="1">
      <alignment horizontal="center" vertical="center" wrapText="1"/>
    </xf>
    <xf numFmtId="0" fontId="3" fillId="0" borderId="1" xfId="0" applyFont="1" applyBorder="1" applyAlignment="1">
      <alignment vertical="center" wrapText="1"/>
    </xf>
    <xf numFmtId="165" fontId="3" fillId="0" borderId="1" xfId="0" applyNumberFormat="1" applyFont="1" applyBorder="1" applyAlignment="1">
      <alignment horizontal="center" vertical="center" wrapText="1"/>
    </xf>
    <xf numFmtId="0" fontId="11" fillId="0" borderId="1" xfId="0" applyFont="1" applyBorder="1" applyAlignment="1">
      <alignment horizontal="center"/>
    </xf>
    <xf numFmtId="0" fontId="11" fillId="4" borderId="1" xfId="0" applyFont="1" applyFill="1" applyBorder="1" applyAlignment="1">
      <alignment horizontal="center" vertical="center"/>
    </xf>
    <xf numFmtId="0" fontId="23"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166" fontId="25" fillId="0" borderId="0" xfId="0" applyNumberFormat="1" applyFont="1" applyAlignment="1">
      <alignment horizontal="center"/>
    </xf>
    <xf numFmtId="3" fontId="25" fillId="0" borderId="15" xfId="1" applyNumberFormat="1" applyFont="1" applyFill="1" applyBorder="1" applyAlignment="1"/>
    <xf numFmtId="3" fontId="25" fillId="0" borderId="0" xfId="1" applyNumberFormat="1" applyFont="1" applyFill="1" applyBorder="1" applyAlignment="1"/>
    <xf numFmtId="3" fontId="25" fillId="0" borderId="16" xfId="1" applyNumberFormat="1" applyFont="1" applyFill="1" applyBorder="1" applyAlignment="1"/>
    <xf numFmtId="0" fontId="0" fillId="0" borderId="1" xfId="0" applyBorder="1" applyAlignment="1">
      <alignment horizontal="center" vertical="center" wrapText="1"/>
    </xf>
    <xf numFmtId="0" fontId="0" fillId="0" borderId="1" xfId="0" applyBorder="1" applyAlignment="1">
      <alignment wrapText="1"/>
    </xf>
    <xf numFmtId="0" fontId="11" fillId="0" borderId="1" xfId="0" applyFont="1" applyBorder="1"/>
    <xf numFmtId="0" fontId="28" fillId="0" borderId="0" xfId="0" applyFont="1" applyAlignment="1">
      <alignment horizontal="left" vertical="center" indent="3"/>
    </xf>
    <xf numFmtId="0" fontId="0" fillId="0" borderId="1" xfId="0" applyBorder="1" applyAlignment="1">
      <alignment vertical="center" wrapText="1"/>
    </xf>
    <xf numFmtId="0" fontId="0" fillId="0" borderId="0" xfId="0" applyAlignment="1">
      <alignment horizont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11" xfId="0" applyFont="1" applyBorder="1" applyAlignment="1">
      <alignment vertical="center"/>
    </xf>
    <xf numFmtId="0" fontId="14" fillId="0" borderId="0" xfId="0" applyFont="1" applyAlignment="1">
      <alignment vertical="center"/>
    </xf>
    <xf numFmtId="4" fontId="40" fillId="42" borderId="3" xfId="25" applyNumberFormat="1" applyFont="1" applyFill="1" applyBorder="1" applyAlignment="1">
      <alignment horizontal="center" vertical="center" wrapText="1"/>
    </xf>
    <xf numFmtId="3" fontId="0" fillId="0" borderId="34" xfId="0" applyNumberFormat="1" applyBorder="1"/>
    <xf numFmtId="0" fontId="11" fillId="43" borderId="33" xfId="0" applyFont="1" applyFill="1" applyBorder="1" applyAlignment="1">
      <alignment horizontal="center" wrapText="1"/>
    </xf>
    <xf numFmtId="3" fontId="0" fillId="0" borderId="0" xfId="0" applyNumberFormat="1"/>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horizontal="center" vertical="center"/>
    </xf>
    <xf numFmtId="0" fontId="3" fillId="0" borderId="3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9" xfId="0" applyFont="1" applyBorder="1" applyAlignment="1">
      <alignment horizontal="center" vertical="center" wrapText="1"/>
    </xf>
    <xf numFmtId="0" fontId="3" fillId="44" borderId="39" xfId="0" applyFont="1" applyFill="1" applyBorder="1" applyAlignment="1">
      <alignment horizontal="center" vertical="center" wrapText="1"/>
    </xf>
    <xf numFmtId="0" fontId="1" fillId="0" borderId="33" xfId="0" applyFont="1" applyBorder="1" applyAlignment="1">
      <alignment vertical="center" wrapText="1"/>
    </xf>
    <xf numFmtId="2" fontId="1" fillId="44"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9" xfId="0" applyFont="1" applyBorder="1" applyAlignment="1">
      <alignment vertical="center" wrapText="1"/>
    </xf>
    <xf numFmtId="0" fontId="1" fillId="0" borderId="40" xfId="0" applyFont="1" applyBorder="1" applyAlignment="1">
      <alignment horizontal="center" vertical="center" wrapText="1"/>
    </xf>
    <xf numFmtId="2" fontId="1" fillId="0" borderId="40" xfId="0" applyNumberFormat="1" applyFont="1" applyBorder="1" applyAlignment="1">
      <alignment horizontal="center" vertical="center" wrapText="1"/>
    </xf>
    <xf numFmtId="0" fontId="1" fillId="0" borderId="8" xfId="0" applyFont="1" applyBorder="1" applyAlignment="1">
      <alignment vertical="center" wrapText="1"/>
    </xf>
    <xf numFmtId="0" fontId="1" fillId="44" borderId="8" xfId="0" applyFont="1" applyFill="1" applyBorder="1" applyAlignment="1">
      <alignment vertical="center" wrapText="1"/>
    </xf>
    <xf numFmtId="9" fontId="10" fillId="0" borderId="0" xfId="1" applyFont="1" applyFill="1"/>
    <xf numFmtId="0" fontId="10" fillId="0" borderId="1" xfId="0" applyFont="1" applyBorder="1" applyAlignment="1">
      <alignment horizontal="center" vertical="center" wrapText="1"/>
    </xf>
    <xf numFmtId="9" fontId="10" fillId="0" borderId="1" xfId="1" applyFont="1" applyFill="1" applyBorder="1" applyAlignment="1">
      <alignment horizontal="center" vertical="center"/>
    </xf>
    <xf numFmtId="0" fontId="10" fillId="0" borderId="1" xfId="0" applyFont="1" applyBorder="1" applyAlignment="1">
      <alignment horizontal="center" wrapText="1"/>
    </xf>
    <xf numFmtId="0" fontId="17" fillId="0" borderId="41" xfId="0" applyFont="1" applyBorder="1" applyAlignment="1">
      <alignment horizontal="center" vertical="center" wrapText="1"/>
    </xf>
    <xf numFmtId="0" fontId="18" fillId="0" borderId="41" xfId="0" applyFont="1" applyBorder="1" applyAlignment="1">
      <alignment horizontal="center" vertical="center" wrapText="1"/>
    </xf>
    <xf numFmtId="0" fontId="5" fillId="0" borderId="41" xfId="0" applyFont="1" applyBorder="1" applyAlignment="1">
      <alignment horizontal="center" vertical="center" wrapText="1"/>
    </xf>
    <xf numFmtId="0" fontId="10" fillId="0" borderId="41" xfId="0" applyFont="1" applyBorder="1" applyAlignment="1">
      <alignment horizontal="center" vertical="center"/>
    </xf>
    <xf numFmtId="0" fontId="10" fillId="0" borderId="41" xfId="0" applyFont="1" applyBorder="1" applyAlignment="1">
      <alignment horizontal="center" vertical="center" wrapText="1"/>
    </xf>
    <xf numFmtId="0" fontId="5" fillId="0" borderId="41" xfId="0" applyFont="1" applyBorder="1" applyAlignment="1">
      <alignment vertical="center" wrapText="1"/>
    </xf>
    <xf numFmtId="0" fontId="15" fillId="0" borderId="41" xfId="0" applyFont="1" applyBorder="1" applyAlignment="1">
      <alignment horizontal="center" vertical="center" wrapText="1"/>
    </xf>
    <xf numFmtId="0" fontId="42" fillId="0" borderId="0" xfId="0" applyFont="1"/>
    <xf numFmtId="0" fontId="43" fillId="0" borderId="0" xfId="0" applyFont="1"/>
    <xf numFmtId="0" fontId="41" fillId="0" borderId="41" xfId="25" applyFont="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1" fontId="0" fillId="0" borderId="0" xfId="0" applyNumberFormat="1" applyAlignment="1">
      <alignment vertical="center"/>
    </xf>
    <xf numFmtId="0" fontId="0" fillId="0" borderId="0" xfId="0" applyAlignment="1">
      <alignment vertical="center" wrapText="1"/>
    </xf>
    <xf numFmtId="0" fontId="0" fillId="0" borderId="1" xfId="0" applyBorder="1" applyAlignment="1">
      <alignment vertical="center"/>
    </xf>
    <xf numFmtId="43" fontId="0" fillId="0" borderId="0" xfId="0" applyNumberFormat="1" applyAlignment="1">
      <alignment vertical="center"/>
    </xf>
    <xf numFmtId="2" fontId="0" fillId="0" borderId="0" xfId="0" applyNumberFormat="1" applyAlignment="1">
      <alignment vertical="center"/>
    </xf>
    <xf numFmtId="0" fontId="0" fillId="0" borderId="40" xfId="0" applyBorder="1" applyAlignment="1">
      <alignment vertical="center"/>
    </xf>
    <xf numFmtId="9" fontId="0" fillId="0" borderId="7" xfId="1" applyFont="1" applyBorder="1" applyAlignment="1">
      <alignment horizontal="center" vertical="center"/>
    </xf>
    <xf numFmtId="9" fontId="0" fillId="6" borderId="7" xfId="1" applyFont="1" applyFill="1" applyBorder="1" applyAlignment="1">
      <alignment horizontal="center" vertical="center"/>
    </xf>
    <xf numFmtId="4" fontId="40" fillId="42" borderId="0" xfId="25" applyNumberFormat="1" applyFont="1" applyFill="1" applyAlignment="1">
      <alignment horizontal="center" vertical="center" wrapText="1"/>
    </xf>
    <xf numFmtId="2" fontId="36" fillId="8" borderId="1" xfId="26" applyNumberFormat="1" applyFont="1" applyFill="1" applyBorder="1" applyAlignment="1">
      <alignment horizontal="center"/>
    </xf>
    <xf numFmtId="0" fontId="44" fillId="0" borderId="0" xfId="0" applyFont="1"/>
    <xf numFmtId="0" fontId="45" fillId="0" borderId="1" xfId="0" applyFont="1" applyBorder="1" applyAlignment="1">
      <alignment vertical="center" wrapText="1"/>
    </xf>
    <xf numFmtId="164" fontId="45"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48" fillId="11" borderId="1" xfId="0" applyFont="1" applyFill="1" applyBorder="1" applyAlignment="1">
      <alignment horizontal="center" vertical="center" wrapText="1"/>
    </xf>
    <xf numFmtId="0" fontId="48" fillId="8" borderId="0" xfId="0" applyFont="1" applyFill="1" applyAlignment="1">
      <alignment horizontal="center" vertical="center" wrapText="1"/>
    </xf>
    <xf numFmtId="0" fontId="10" fillId="8" borderId="0" xfId="0" applyFont="1" applyFill="1"/>
    <xf numFmtId="0" fontId="10" fillId="0" borderId="1" xfId="0" applyFont="1" applyBorder="1" applyAlignment="1">
      <alignment horizontal="center" vertical="center"/>
    </xf>
    <xf numFmtId="2" fontId="10" fillId="0" borderId="1" xfId="0" applyNumberFormat="1" applyFont="1" applyBorder="1" applyAlignment="1">
      <alignment horizontal="center" vertical="center"/>
    </xf>
    <xf numFmtId="0" fontId="49" fillId="0" borderId="4"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166" fontId="50" fillId="0" borderId="0" xfId="0" applyNumberFormat="1" applyFont="1" applyAlignment="1">
      <alignment horizontal="center"/>
    </xf>
    <xf numFmtId="3" fontId="50" fillId="0" borderId="15" xfId="1" applyNumberFormat="1" applyFont="1" applyFill="1" applyBorder="1" applyAlignment="1"/>
    <xf numFmtId="3" fontId="50" fillId="0" borderId="0" xfId="1" applyNumberFormat="1" applyFont="1" applyFill="1" applyBorder="1" applyAlignment="1"/>
    <xf numFmtId="3" fontId="50" fillId="0" borderId="16" xfId="1" applyNumberFormat="1" applyFont="1" applyFill="1" applyBorder="1" applyAlignment="1"/>
    <xf numFmtId="3" fontId="50" fillId="3" borderId="0" xfId="1" applyNumberFormat="1" applyFont="1" applyFill="1" applyBorder="1" applyAlignment="1"/>
    <xf numFmtId="2" fontId="10" fillId="0" borderId="1" xfId="1" applyNumberFormat="1" applyFont="1" applyBorder="1" applyAlignment="1">
      <alignment horizontal="center" vertical="center"/>
    </xf>
    <xf numFmtId="0" fontId="12" fillId="11" borderId="1" xfId="0" applyFont="1" applyFill="1" applyBorder="1" applyAlignment="1">
      <alignment horizontal="center" vertical="center" wrapText="1"/>
    </xf>
    <xf numFmtId="2" fontId="10" fillId="0" borderId="1" xfId="0" applyNumberFormat="1" applyFont="1" applyBorder="1"/>
    <xf numFmtId="0" fontId="10" fillId="0" borderId="1" xfId="0" applyFont="1" applyBorder="1"/>
    <xf numFmtId="0" fontId="12" fillId="11" borderId="1" xfId="0" applyFont="1" applyFill="1" applyBorder="1" applyAlignment="1">
      <alignment vertical="center" wrapText="1"/>
    </xf>
    <xf numFmtId="0" fontId="0" fillId="0" borderId="1" xfId="0" applyBorder="1" applyAlignment="1">
      <alignment horizontal="center"/>
    </xf>
    <xf numFmtId="1" fontId="0" fillId="0" borderId="1" xfId="0" applyNumberFormat="1" applyBorder="1"/>
    <xf numFmtId="0" fontId="0" fillId="0" borderId="9" xfId="0" applyBorder="1"/>
    <xf numFmtId="1" fontId="0" fillId="0" borderId="5" xfId="0" applyNumberFormat="1" applyBorder="1"/>
    <xf numFmtId="3" fontId="25" fillId="3" borderId="0" xfId="1" applyNumberFormat="1" applyFont="1" applyFill="1" applyBorder="1" applyAlignment="1"/>
    <xf numFmtId="4" fontId="25" fillId="0" borderId="0" xfId="1" applyNumberFormat="1" applyFont="1" applyFill="1" applyBorder="1" applyAlignment="1"/>
    <xf numFmtId="3" fontId="25" fillId="0" borderId="1" xfId="1" applyNumberFormat="1" applyFont="1" applyFill="1" applyBorder="1" applyAlignment="1">
      <alignment horizontal="center" vertical="center"/>
    </xf>
    <xf numFmtId="0" fontId="22" fillId="0" borderId="17" xfId="0" applyFont="1" applyBorder="1" applyAlignment="1">
      <alignment vertical="center" wrapText="1"/>
    </xf>
    <xf numFmtId="0" fontId="26" fillId="45" borderId="18" xfId="0" applyFont="1" applyFill="1" applyBorder="1" applyAlignment="1">
      <alignment vertical="center" wrapText="1"/>
    </xf>
    <xf numFmtId="0" fontId="27" fillId="45" borderId="19" xfId="0" applyFont="1" applyFill="1" applyBorder="1" applyAlignment="1">
      <alignment vertical="center" wrapText="1"/>
    </xf>
    <xf numFmtId="0" fontId="26" fillId="45" borderId="19" xfId="0" applyFont="1" applyFill="1" applyBorder="1" applyAlignment="1">
      <alignment vertical="center" wrapText="1"/>
    </xf>
    <xf numFmtId="0" fontId="27" fillId="45" borderId="20" xfId="0" applyFont="1" applyFill="1" applyBorder="1" applyAlignment="1">
      <alignment vertical="center" wrapText="1"/>
    </xf>
    <xf numFmtId="0" fontId="26" fillId="45" borderId="20" xfId="0" applyFont="1" applyFill="1" applyBorder="1" applyAlignment="1">
      <alignment vertical="center" wrapText="1"/>
    </xf>
    <xf numFmtId="0" fontId="26" fillId="45" borderId="21" xfId="0" applyFont="1" applyFill="1" applyBorder="1" applyAlignment="1">
      <alignment vertical="center" wrapText="1"/>
    </xf>
    <xf numFmtId="0" fontId="26" fillId="45" borderId="22" xfId="0" applyFont="1" applyFill="1" applyBorder="1" applyAlignment="1">
      <alignment vertical="center" wrapText="1"/>
    </xf>
    <xf numFmtId="0" fontId="26" fillId="45" borderId="23" xfId="0" applyFont="1" applyFill="1" applyBorder="1" applyAlignment="1">
      <alignment vertical="center" wrapText="1"/>
    </xf>
    <xf numFmtId="0" fontId="8" fillId="46" borderId="0" xfId="0" applyFont="1" applyFill="1"/>
    <xf numFmtId="9" fontId="0" fillId="46" borderId="0" xfId="1" applyFont="1" applyFill="1"/>
    <xf numFmtId="0" fontId="10" fillId="2" borderId="41"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10" fillId="2" borderId="41" xfId="0" applyFont="1" applyFill="1" applyBorder="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9" fontId="0" fillId="0" borderId="0" xfId="1" applyFont="1" applyAlignment="1">
      <alignment horizontal="center" vertical="center"/>
    </xf>
    <xf numFmtId="0" fontId="41" fillId="0" borderId="41" xfId="25" applyFont="1" applyBorder="1" applyAlignment="1">
      <alignment horizontal="center" vertical="center" wrapText="1"/>
    </xf>
    <xf numFmtId="0" fontId="9" fillId="0" borderId="41" xfId="0" applyFont="1" applyBorder="1" applyAlignment="1">
      <alignment horizontal="center" vertical="center" wrapText="1"/>
    </xf>
    <xf numFmtId="0" fontId="5" fillId="0" borderId="41" xfId="0" applyFont="1" applyBorder="1" applyAlignment="1">
      <alignment horizontal="center" vertical="center"/>
    </xf>
    <xf numFmtId="0" fontId="5" fillId="0" borderId="41" xfId="0" applyFont="1" applyBorder="1" applyAlignment="1">
      <alignment horizontal="center" vertical="center" wrapText="1"/>
    </xf>
    <xf numFmtId="0" fontId="15" fillId="0" borderId="41" xfId="0" applyFont="1" applyBorder="1" applyAlignment="1">
      <alignment horizontal="center" vertical="center"/>
    </xf>
    <xf numFmtId="0" fontId="9" fillId="12" borderId="41" xfId="0" applyFont="1" applyFill="1" applyBorder="1" applyAlignment="1">
      <alignment horizontal="center" vertical="center" wrapText="1"/>
    </xf>
    <xf numFmtId="0" fontId="10" fillId="0" borderId="41" xfId="0" applyFont="1" applyBorder="1" applyAlignment="1">
      <alignment horizontal="center" vertical="center"/>
    </xf>
    <xf numFmtId="0" fontId="17" fillId="0" borderId="41" xfId="0" applyFont="1" applyBorder="1" applyAlignment="1">
      <alignment horizontal="center" vertical="center" wrapText="1"/>
    </xf>
    <xf numFmtId="9" fontId="18" fillId="0" borderId="41" xfId="0" applyNumberFormat="1" applyFont="1" applyBorder="1" applyAlignment="1">
      <alignment horizontal="center" vertical="center"/>
    </xf>
    <xf numFmtId="0" fontId="18" fillId="0" borderId="41" xfId="0" applyFont="1" applyBorder="1" applyAlignment="1">
      <alignment horizontal="center" vertical="center"/>
    </xf>
    <xf numFmtId="0" fontId="18" fillId="0" borderId="41" xfId="0" applyFont="1" applyBorder="1" applyAlignment="1">
      <alignment horizontal="center" vertical="center" wrapText="1"/>
    </xf>
    <xf numFmtId="0" fontId="10" fillId="2" borderId="41" xfId="0" applyFont="1" applyFill="1" applyBorder="1" applyAlignment="1">
      <alignment horizontal="center" vertical="center" wrapText="1"/>
    </xf>
    <xf numFmtId="2" fontId="10" fillId="0" borderId="41" xfId="0" applyNumberFormat="1" applyFont="1" applyBorder="1" applyAlignment="1">
      <alignment horizontal="center" vertical="center" wrapText="1"/>
    </xf>
    <xf numFmtId="0" fontId="10" fillId="0" borderId="41" xfId="0" applyFont="1" applyBorder="1" applyAlignment="1">
      <alignment horizontal="center" vertical="center" wrapText="1"/>
    </xf>
    <xf numFmtId="0" fontId="5" fillId="0" borderId="41" xfId="0" applyFont="1" applyBorder="1" applyAlignment="1">
      <alignment horizontal="center"/>
    </xf>
    <xf numFmtId="2" fontId="10" fillId="0" borderId="41" xfId="0" applyNumberFormat="1" applyFont="1" applyBorder="1" applyAlignment="1">
      <alignment horizontal="center" vertical="center"/>
    </xf>
    <xf numFmtId="0" fontId="15" fillId="0" borderId="41" xfId="0" applyFont="1" applyBorder="1" applyAlignment="1">
      <alignment horizontal="center" vertical="center" wrapText="1"/>
    </xf>
    <xf numFmtId="10" fontId="16" fillId="0" borderId="41" xfId="0" applyNumberFormat="1" applyFont="1" applyBorder="1" applyAlignment="1">
      <alignment horizontal="center" vertical="center"/>
    </xf>
    <xf numFmtId="0" fontId="16" fillId="0" borderId="41" xfId="0" applyFont="1" applyBorder="1" applyAlignment="1">
      <alignment horizontal="center" vertical="center"/>
    </xf>
    <xf numFmtId="9" fontId="10" fillId="0" borderId="41" xfId="1" applyFont="1" applyBorder="1" applyAlignment="1">
      <alignment horizontal="center" vertical="center"/>
    </xf>
    <xf numFmtId="0" fontId="5" fillId="0" borderId="41" xfId="0" applyFont="1" applyBorder="1" applyAlignment="1">
      <alignment horizontal="center" wrapText="1"/>
    </xf>
    <xf numFmtId="0" fontId="16" fillId="0" borderId="41" xfId="0" applyFont="1" applyBorder="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10" fontId="10" fillId="0" borderId="41" xfId="1" applyNumberFormat="1" applyFont="1" applyBorder="1" applyAlignment="1">
      <alignment horizontal="center" vertical="center"/>
    </xf>
    <xf numFmtId="10" fontId="10" fillId="0" borderId="41" xfId="0" applyNumberFormat="1" applyFont="1" applyBorder="1" applyAlignment="1">
      <alignment horizontal="center" vertical="center"/>
    </xf>
    <xf numFmtId="3" fontId="10" fillId="0" borderId="41" xfId="0" applyNumberFormat="1" applyFont="1" applyBorder="1" applyAlignment="1">
      <alignment horizontal="center" vertical="center"/>
    </xf>
    <xf numFmtId="9" fontId="10" fillId="0" borderId="41" xfId="0" applyNumberFormat="1" applyFont="1" applyBorder="1" applyAlignment="1">
      <alignment horizontal="center" vertical="center" wrapText="1"/>
    </xf>
    <xf numFmtId="0" fontId="3" fillId="0" borderId="7" xfId="0" applyFont="1" applyBorder="1" applyAlignment="1">
      <alignment horizontal="right" vertical="center" wrapText="1"/>
    </xf>
    <xf numFmtId="0" fontId="3" fillId="6" borderId="7" xfId="0" applyFont="1" applyFill="1" applyBorder="1" applyAlignment="1">
      <alignment horizontal="right" vertical="center" wrapText="1"/>
    </xf>
    <xf numFmtId="0" fontId="7" fillId="8" borderId="2" xfId="0" applyFont="1" applyFill="1" applyBorder="1" applyAlignment="1">
      <alignment horizontal="right"/>
    </xf>
    <xf numFmtId="0" fontId="7" fillId="8" borderId="4" xfId="0" applyFont="1" applyFill="1" applyBorder="1" applyAlignment="1">
      <alignment horizontal="right"/>
    </xf>
    <xf numFmtId="0" fontId="7" fillId="8" borderId="3" xfId="0" applyFont="1" applyFill="1" applyBorder="1" applyAlignment="1">
      <alignment horizontal="right"/>
    </xf>
    <xf numFmtId="0" fontId="14" fillId="43" borderId="0" xfId="0" applyFont="1" applyFill="1" applyAlignment="1">
      <alignment horizontal="center" vertical="center"/>
    </xf>
    <xf numFmtId="0" fontId="14" fillId="43" borderId="11" xfId="0" applyFont="1" applyFill="1" applyBorder="1" applyAlignment="1">
      <alignment horizontal="center" vertical="center"/>
    </xf>
    <xf numFmtId="0" fontId="13" fillId="0" borderId="0" xfId="0" applyFont="1" applyAlignment="1">
      <alignment horizontal="center"/>
    </xf>
    <xf numFmtId="0" fontId="20" fillId="0" borderId="0" xfId="0" applyFont="1" applyAlignment="1">
      <alignment horizontal="left"/>
    </xf>
    <xf numFmtId="0" fontId="3" fillId="0" borderId="7" xfId="0" applyFont="1" applyBorder="1" applyAlignment="1">
      <alignment horizontal="right"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45" fillId="0" borderId="2" xfId="0" applyNumberFormat="1" applyFont="1" applyBorder="1" applyAlignment="1">
      <alignment horizontal="center" vertical="center" wrapText="1"/>
    </xf>
    <xf numFmtId="164" fontId="45" fillId="0" borderId="3"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right" wrapText="1"/>
    </xf>
    <xf numFmtId="0" fontId="3" fillId="3" borderId="1" xfId="0" applyFont="1" applyFill="1" applyBorder="1" applyAlignment="1">
      <alignment horizontal="right" vertical="center" wrapText="1"/>
    </xf>
    <xf numFmtId="0" fontId="3" fillId="8" borderId="2" xfId="0" applyFont="1" applyFill="1" applyBorder="1" applyAlignment="1">
      <alignment horizontal="right" vertical="center" wrapText="1"/>
    </xf>
    <xf numFmtId="0" fontId="3" fillId="8" borderId="3" xfId="0" applyFont="1" applyFill="1" applyBorder="1" applyAlignment="1">
      <alignment horizontal="right" vertical="center" wrapText="1"/>
    </xf>
    <xf numFmtId="0" fontId="0" fillId="0" borderId="0" xfId="0" applyAlignment="1">
      <alignment horizontal="center"/>
    </xf>
    <xf numFmtId="0" fontId="13" fillId="0" borderId="0" xfId="0" applyFont="1" applyAlignment="1">
      <alignment horizontal="center"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9" fillId="0" borderId="1" xfId="0" applyFont="1" applyBorder="1" applyAlignment="1">
      <alignment horizontal="center" vertical="center" wrapText="1"/>
    </xf>
    <xf numFmtId="9" fontId="0" fillId="0" borderId="13" xfId="1" applyFont="1" applyBorder="1" applyAlignment="1">
      <alignment horizontal="center" vertical="center"/>
    </xf>
    <xf numFmtId="9" fontId="0" fillId="0" borderId="14" xfId="1" applyFont="1" applyBorder="1" applyAlignment="1">
      <alignment horizontal="center" vertical="center"/>
    </xf>
    <xf numFmtId="0" fontId="0" fillId="0" borderId="5" xfId="0" applyBorder="1" applyAlignment="1">
      <alignment horizontal="center" vertical="center" wrapText="1"/>
    </xf>
    <xf numFmtId="0" fontId="0" fillId="0" borderId="31" xfId="0" applyBorder="1" applyAlignment="1">
      <alignment horizontal="center"/>
    </xf>
    <xf numFmtId="0" fontId="0" fillId="0" borderId="32" xfId="0" applyBorder="1" applyAlignment="1">
      <alignment horizontal="center"/>
    </xf>
    <xf numFmtId="0" fontId="22" fillId="0" borderId="0" xfId="0" applyFont="1" applyAlignment="1">
      <alignment horizontal="left" vertical="center" wrapText="1" indent="15"/>
    </xf>
    <xf numFmtId="0" fontId="11" fillId="0" borderId="0" xfId="0" applyFont="1" applyAlignment="1">
      <alignment horizontal="center"/>
    </xf>
    <xf numFmtId="0" fontId="20" fillId="0" borderId="0" xfId="0" applyFont="1" applyAlignment="1">
      <alignment horizontal="center" wrapText="1"/>
    </xf>
    <xf numFmtId="0" fontId="3" fillId="4" borderId="1" xfId="0" applyFont="1" applyFill="1" applyBorder="1" applyAlignment="1">
      <alignment horizontal="center" vertical="center" wrapText="1"/>
    </xf>
    <xf numFmtId="0" fontId="8" fillId="0" borderId="1" xfId="0" applyFont="1" applyBorder="1" applyAlignment="1">
      <alignment horizontal="center"/>
    </xf>
    <xf numFmtId="0" fontId="0" fillId="7" borderId="0" xfId="0" applyFill="1" applyAlignment="1">
      <alignment horizontal="center" wrapText="1"/>
    </xf>
    <xf numFmtId="0" fontId="5" fillId="0" borderId="41" xfId="0" applyFont="1" applyFill="1" applyBorder="1" applyAlignment="1">
      <alignment horizontal="center" vertical="center" wrapText="1"/>
    </xf>
    <xf numFmtId="0" fontId="51" fillId="0" borderId="41" xfId="0" applyFont="1" applyFill="1" applyBorder="1" applyAlignment="1">
      <alignment horizontal="center" vertical="center" wrapText="1"/>
    </xf>
    <xf numFmtId="0" fontId="0" fillId="0" borderId="0" xfId="0" applyAlignment="1">
      <alignment horizontal="center" vertical="center"/>
    </xf>
    <xf numFmtId="9" fontId="10" fillId="0" borderId="41" xfId="0" applyNumberFormat="1" applyFont="1" applyBorder="1" applyAlignment="1">
      <alignment horizontal="center" vertical="center"/>
    </xf>
  </cellXfs>
  <cellStyles count="45">
    <cellStyle name="20% - Énfasis1" xfId="8" builtinId="30" customBuiltin="1"/>
    <cellStyle name="20% - Énfasis2" xfId="11" builtinId="34" customBuiltin="1"/>
    <cellStyle name="20% - Énfasis3" xfId="14" builtinId="38" customBuiltin="1"/>
    <cellStyle name="20% - Énfasis4" xfId="17" builtinId="42" customBuiltin="1"/>
    <cellStyle name="20% - Énfasis5" xfId="20" builtinId="46" customBuiltin="1"/>
    <cellStyle name="20% - Énfasis6" xfId="23" builtinId="50" customBuiltin="1"/>
    <cellStyle name="40% - Énfasis1" xfId="9" builtinId="31" customBuiltin="1"/>
    <cellStyle name="40% - Énfasis2" xfId="12" builtinId="35" customBuiltin="1"/>
    <cellStyle name="40% - Énfasis3" xfId="15" builtinId="39" customBuiltin="1"/>
    <cellStyle name="40% - Énfasis4" xfId="18" builtinId="43" customBuiltin="1"/>
    <cellStyle name="40% - Énfasis5" xfId="21" builtinId="47" customBuiltin="1"/>
    <cellStyle name="40% - Énfasis6" xfId="24" builtinId="51" customBuiltin="1"/>
    <cellStyle name="60% - Énfasis1 2" xfId="27" xr:uid="{D900D78C-D358-4453-8B33-5ED402BE35D6}"/>
    <cellStyle name="60% - Énfasis2 2" xfId="28" xr:uid="{809D9ED0-13C0-47FB-813E-8E441C0C4B65}"/>
    <cellStyle name="60% - Énfasis3 2" xfId="29" xr:uid="{A8FE9832-843F-455F-A5AF-24EE74BE459F}"/>
    <cellStyle name="60% - Énfasis4 2" xfId="30" xr:uid="{B8724800-CE47-4697-8B36-6AD2A4063BE3}"/>
    <cellStyle name="60% - Énfasis5 2" xfId="31" xr:uid="{EEC81ED8-BCAA-4FA6-9524-27CFD10B51D2}"/>
    <cellStyle name="60% - Énfasis6 2" xfId="32" xr:uid="{9A88597E-5B16-4E8A-8501-1D71DB63617F}"/>
    <cellStyle name="Cálculo 2" xfId="33" xr:uid="{323BDA1A-1D12-4C9F-B640-7C36BFB73C26}"/>
    <cellStyle name="Celda vinculada" xfId="5" builtinId="24" customBuiltin="1"/>
    <cellStyle name="Encabezado 4" xfId="2" builtinId="19" customBuiltin="1"/>
    <cellStyle name="Énfasis1" xfId="7" builtinId="29" customBuiltin="1"/>
    <cellStyle name="Énfasis2" xfId="10" builtinId="33" customBuiltin="1"/>
    <cellStyle name="Énfasis3" xfId="13" builtinId="37" customBuiltin="1"/>
    <cellStyle name="Énfasis4" xfId="16" builtinId="41" customBuiltin="1"/>
    <cellStyle name="Énfasis5" xfId="19" builtinId="45" customBuiltin="1"/>
    <cellStyle name="Énfasis6" xfId="22" builtinId="49" customBuiltin="1"/>
    <cellStyle name="Entrada" xfId="4" builtinId="20" customBuiltin="1"/>
    <cellStyle name="Euro" xfId="34" xr:uid="{4A22731D-FA33-40D9-807E-E049675E4F45}"/>
    <cellStyle name="Euro 2" xfId="35" xr:uid="{2BF50FA6-5631-414F-9A59-44D15E0610C6}"/>
    <cellStyle name="Incorrecto" xfId="3" builtinId="27" customBuiltin="1"/>
    <cellStyle name="Millares 2" xfId="37" xr:uid="{B3EE2ECB-CAE1-49E5-BD3A-94F4984AF9DF}"/>
    <cellStyle name="Millares 3" xfId="36" xr:uid="{1644CEFD-6D98-44E9-9520-F4C8FBA06BCC}"/>
    <cellStyle name="Neutral 2" xfId="38" xr:uid="{7B9D4A6B-50D2-4C7B-904F-B86A4580AC05}"/>
    <cellStyle name="Normal" xfId="0" builtinId="0"/>
    <cellStyle name="Normal 2" xfId="39" xr:uid="{E285D736-033A-42BB-A10A-50AE527AE680}"/>
    <cellStyle name="Normal 3" xfId="25" xr:uid="{DF57DB92-CA0C-4FE4-84B1-1A6B34ED3110}"/>
    <cellStyle name="Normal 4" xfId="26" xr:uid="{E4479A9C-9AE5-4C12-8199-1B3AF837B27A}"/>
    <cellStyle name="Notas 2" xfId="40" xr:uid="{1292A884-D362-4130-9595-C1D120797874}"/>
    <cellStyle name="Porcentaje" xfId="1" builtinId="5"/>
    <cellStyle name="Porcentaje 2" xfId="41" xr:uid="{FAF8437D-2903-46EC-8F88-A67D6A495BC3}"/>
    <cellStyle name="Porcentaje 3" xfId="42" xr:uid="{46D550C5-85E3-4F9B-8014-18164247E042}"/>
    <cellStyle name="Salida 2" xfId="43" xr:uid="{96D2AFA5-B7BB-4FED-8AB7-282EF5603F97}"/>
    <cellStyle name="Título 4" xfId="44" xr:uid="{4EF4936B-BF57-4EF9-A552-D703F058F218}"/>
    <cellStyle name="Total" xfId="6" builtinId="25" customBuiltin="1"/>
  </cellStyles>
  <dxfs count="0"/>
  <tableStyles count="0" defaultTableStyle="TableStyleMedium2" defaultPivotStyle="PivotStyleLight16"/>
  <colors>
    <mruColors>
      <color rgb="FFCCFFCC"/>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4FE3-7E4E-429E-8673-0C81180DA660}">
  <dimension ref="B1:M158"/>
  <sheetViews>
    <sheetView showGridLines="0" tabSelected="1" topLeftCell="A5" zoomScale="85" zoomScaleNormal="85" workbookViewId="0">
      <selection activeCell="H15" sqref="H15"/>
    </sheetView>
  </sheetViews>
  <sheetFormatPr baseColWidth="10" defaultColWidth="23.85546875" defaultRowHeight="14.25" x14ac:dyDescent="0.2"/>
  <cols>
    <col min="1" max="1" width="6" style="17" customWidth="1"/>
    <col min="2" max="2" width="23.85546875" style="34"/>
    <col min="3" max="3" width="7.42578125" style="17" customWidth="1"/>
    <col min="4" max="4" width="25.28515625" style="17" bestFit="1" customWidth="1"/>
    <col min="5" max="5" width="36.140625" style="17" customWidth="1"/>
    <col min="6" max="6" width="33.28515625" style="17" customWidth="1"/>
    <col min="7" max="7" width="16" style="33" customWidth="1"/>
    <col min="8" max="8" width="18.140625" style="17" customWidth="1"/>
    <col min="9" max="9" width="41.140625" style="17" customWidth="1"/>
    <col min="10" max="10" width="27.7109375" style="17" customWidth="1"/>
    <col min="11" max="11" width="23.85546875" style="17"/>
    <col min="12" max="12" width="50" style="35" customWidth="1"/>
    <col min="13" max="16384" width="23.85546875" style="17"/>
  </cols>
  <sheetData>
    <row r="1" spans="2:13" s="102" customFormat="1" ht="105" customHeight="1" x14ac:dyDescent="0.2">
      <c r="B1" s="185" t="s">
        <v>428</v>
      </c>
      <c r="C1" s="186"/>
      <c r="D1" s="186"/>
      <c r="E1" s="186"/>
      <c r="F1" s="186"/>
      <c r="G1" s="186"/>
      <c r="H1" s="186"/>
      <c r="I1" s="186"/>
      <c r="J1" s="186"/>
      <c r="L1" s="103"/>
    </row>
    <row r="2" spans="2:13" s="102" customFormat="1" ht="13.7" customHeight="1" x14ac:dyDescent="0.2">
      <c r="B2" s="163" t="s">
        <v>161</v>
      </c>
      <c r="C2" s="163" t="s">
        <v>259</v>
      </c>
      <c r="D2" s="163" t="s">
        <v>162</v>
      </c>
      <c r="E2" s="163" t="s">
        <v>163</v>
      </c>
      <c r="F2" s="163" t="s">
        <v>166</v>
      </c>
      <c r="G2" s="163" t="s">
        <v>286</v>
      </c>
      <c r="H2" s="163" t="s">
        <v>274</v>
      </c>
      <c r="I2" s="163" t="s">
        <v>164</v>
      </c>
      <c r="J2" s="163" t="s">
        <v>275</v>
      </c>
      <c r="K2" s="163" t="s">
        <v>260</v>
      </c>
      <c r="L2" s="163" t="s">
        <v>165</v>
      </c>
      <c r="M2" s="163" t="s">
        <v>288</v>
      </c>
    </row>
    <row r="3" spans="2:13" s="102" customFormat="1" x14ac:dyDescent="0.2">
      <c r="B3" s="163"/>
      <c r="C3" s="163"/>
      <c r="D3" s="163"/>
      <c r="E3" s="163"/>
      <c r="F3" s="163"/>
      <c r="G3" s="163"/>
      <c r="H3" s="163"/>
      <c r="I3" s="163"/>
      <c r="J3" s="163"/>
      <c r="K3" s="163"/>
      <c r="L3" s="163"/>
      <c r="M3" s="163"/>
    </row>
    <row r="4" spans="2:13" ht="38.25" x14ac:dyDescent="0.2">
      <c r="B4" s="168" t="s">
        <v>177</v>
      </c>
      <c r="C4" s="170">
        <v>1</v>
      </c>
      <c r="D4" s="170" t="s">
        <v>178</v>
      </c>
      <c r="E4" s="170" t="s">
        <v>179</v>
      </c>
      <c r="F4" s="95" t="s">
        <v>180</v>
      </c>
      <c r="G4" s="95" t="s">
        <v>279</v>
      </c>
      <c r="H4" s="95" t="s">
        <v>272</v>
      </c>
      <c r="I4" s="173" t="s">
        <v>261</v>
      </c>
      <c r="J4" s="96" t="s">
        <v>272</v>
      </c>
      <c r="K4" s="171">
        <f>'1.PAAPM '!$E$15</f>
        <v>0.43732688924072238</v>
      </c>
      <c r="L4" s="170" t="s">
        <v>263</v>
      </c>
      <c r="M4" s="170"/>
    </row>
    <row r="5" spans="2:13" ht="30" customHeight="1" x14ac:dyDescent="0.2">
      <c r="B5" s="168"/>
      <c r="C5" s="170"/>
      <c r="D5" s="170"/>
      <c r="E5" s="170"/>
      <c r="F5" s="95" t="s">
        <v>181</v>
      </c>
      <c r="G5" s="95" t="s">
        <v>279</v>
      </c>
      <c r="H5" s="95" t="s">
        <v>272</v>
      </c>
      <c r="I5" s="172"/>
      <c r="J5" s="96" t="s">
        <v>272</v>
      </c>
      <c r="K5" s="172"/>
      <c r="L5" s="170"/>
      <c r="M5" s="170"/>
    </row>
    <row r="6" spans="2:13" ht="65.25" customHeight="1" x14ac:dyDescent="0.2">
      <c r="B6" s="168"/>
      <c r="C6" s="166">
        <v>2</v>
      </c>
      <c r="D6" s="166" t="s">
        <v>182</v>
      </c>
      <c r="E6" s="166" t="s">
        <v>183</v>
      </c>
      <c r="F6" s="97" t="s">
        <v>184</v>
      </c>
      <c r="G6" s="97" t="s">
        <v>279</v>
      </c>
      <c r="H6" s="97" t="s">
        <v>273</v>
      </c>
      <c r="I6" s="169" t="s">
        <v>258</v>
      </c>
      <c r="J6" s="159" t="s">
        <v>277</v>
      </c>
      <c r="K6" s="169"/>
      <c r="L6" s="166" t="s">
        <v>338</v>
      </c>
      <c r="M6" s="165" t="s">
        <v>258</v>
      </c>
    </row>
    <row r="7" spans="2:13" ht="19.5" customHeight="1" x14ac:dyDescent="0.2">
      <c r="B7" s="168"/>
      <c r="C7" s="166"/>
      <c r="D7" s="166"/>
      <c r="E7" s="166"/>
      <c r="F7" s="97" t="s">
        <v>185</v>
      </c>
      <c r="G7" s="97" t="s">
        <v>279</v>
      </c>
      <c r="H7" s="97" t="s">
        <v>337</v>
      </c>
      <c r="I7" s="169"/>
      <c r="J7" s="159" t="s">
        <v>277</v>
      </c>
      <c r="K7" s="169"/>
      <c r="L7" s="166"/>
      <c r="M7" s="165"/>
    </row>
    <row r="8" spans="2:13" ht="32.25" customHeight="1" x14ac:dyDescent="0.2">
      <c r="B8" s="168"/>
      <c r="C8" s="166">
        <v>3</v>
      </c>
      <c r="D8" s="166" t="s">
        <v>186</v>
      </c>
      <c r="E8" s="166" t="s">
        <v>187</v>
      </c>
      <c r="F8" s="97" t="s">
        <v>188</v>
      </c>
      <c r="G8" s="97" t="s">
        <v>279</v>
      </c>
      <c r="H8" s="97" t="s">
        <v>272</v>
      </c>
      <c r="I8" s="169" t="s">
        <v>257</v>
      </c>
      <c r="J8" s="99" t="s">
        <v>411</v>
      </c>
      <c r="K8" s="190">
        <f>'3.PSPM'!$F$15</f>
        <v>0.32811523606314463</v>
      </c>
      <c r="L8" s="166" t="s">
        <v>290</v>
      </c>
      <c r="M8" s="166" t="s">
        <v>258</v>
      </c>
    </row>
    <row r="9" spans="2:13" ht="42" customHeight="1" x14ac:dyDescent="0.2">
      <c r="B9" s="168"/>
      <c r="C9" s="166"/>
      <c r="D9" s="166"/>
      <c r="E9" s="166"/>
      <c r="F9" s="97" t="s">
        <v>189</v>
      </c>
      <c r="G9" s="97" t="s">
        <v>279</v>
      </c>
      <c r="H9" s="97" t="s">
        <v>272</v>
      </c>
      <c r="I9" s="169"/>
      <c r="J9" s="98" t="s">
        <v>276</v>
      </c>
      <c r="K9" s="176"/>
      <c r="L9" s="166"/>
      <c r="M9" s="166"/>
    </row>
    <row r="10" spans="2:13" ht="57.75" customHeight="1" x14ac:dyDescent="0.2">
      <c r="B10" s="168" t="s">
        <v>190</v>
      </c>
      <c r="C10" s="166">
        <v>4</v>
      </c>
      <c r="D10" s="166" t="s">
        <v>191</v>
      </c>
      <c r="E10" s="166" t="s">
        <v>192</v>
      </c>
      <c r="F10" s="100" t="s">
        <v>193</v>
      </c>
      <c r="G10" s="97" t="s">
        <v>279</v>
      </c>
      <c r="H10" s="239" t="s">
        <v>276</v>
      </c>
      <c r="I10" s="240" t="s">
        <v>471</v>
      </c>
      <c r="J10" s="239" t="s">
        <v>276</v>
      </c>
      <c r="K10" s="242">
        <f>+'4.PVRM'!D16</f>
        <v>6.0772701635645798E-2</v>
      </c>
      <c r="L10" s="166" t="s">
        <v>474</v>
      </c>
      <c r="M10" s="165"/>
    </row>
    <row r="11" spans="2:13" ht="54" customHeight="1" x14ac:dyDescent="0.2">
      <c r="B11" s="168"/>
      <c r="C11" s="166"/>
      <c r="D11" s="166"/>
      <c r="E11" s="166"/>
      <c r="F11" s="100" t="s">
        <v>194</v>
      </c>
      <c r="G11" s="97" t="s">
        <v>279</v>
      </c>
      <c r="H11" s="239" t="s">
        <v>276</v>
      </c>
      <c r="I11" s="240"/>
      <c r="J11" s="239" t="s">
        <v>276</v>
      </c>
      <c r="K11" s="169"/>
      <c r="L11" s="166"/>
      <c r="M11" s="165"/>
    </row>
    <row r="12" spans="2:13" ht="69" customHeight="1" x14ac:dyDescent="0.2">
      <c r="B12" s="168" t="s">
        <v>195</v>
      </c>
      <c r="C12" s="166">
        <v>5</v>
      </c>
      <c r="D12" s="166" t="s">
        <v>196</v>
      </c>
      <c r="E12" s="166" t="s">
        <v>197</v>
      </c>
      <c r="F12" s="166" t="s">
        <v>198</v>
      </c>
      <c r="G12" s="97" t="s">
        <v>280</v>
      </c>
      <c r="H12" s="166" t="s">
        <v>477</v>
      </c>
      <c r="I12" s="176" t="s">
        <v>199</v>
      </c>
      <c r="J12" s="97" t="s">
        <v>271</v>
      </c>
      <c r="K12" s="175">
        <f>+'5.CRA'!C19</f>
        <v>97.900625000000005</v>
      </c>
      <c r="L12" s="166" t="s">
        <v>367</v>
      </c>
      <c r="M12" s="166"/>
    </row>
    <row r="13" spans="2:13" ht="15.75" customHeight="1" x14ac:dyDescent="0.2">
      <c r="B13" s="168"/>
      <c r="C13" s="166"/>
      <c r="D13" s="166"/>
      <c r="E13" s="166"/>
      <c r="F13" s="166"/>
      <c r="G13" s="97" t="s">
        <v>281</v>
      </c>
      <c r="H13" s="166"/>
      <c r="I13" s="176"/>
      <c r="J13" s="97" t="s">
        <v>271</v>
      </c>
      <c r="K13" s="175"/>
      <c r="L13" s="166"/>
      <c r="M13" s="166"/>
    </row>
    <row r="14" spans="2:13" ht="15.75" customHeight="1" x14ac:dyDescent="0.2">
      <c r="B14" s="168"/>
      <c r="C14" s="166"/>
      <c r="D14" s="166"/>
      <c r="E14" s="166"/>
      <c r="F14" s="166"/>
      <c r="G14" s="97" t="s">
        <v>279</v>
      </c>
      <c r="H14" s="166"/>
      <c r="I14" s="176"/>
      <c r="J14" s="97" t="s">
        <v>271</v>
      </c>
      <c r="K14" s="175"/>
      <c r="L14" s="166"/>
      <c r="M14" s="166"/>
    </row>
    <row r="15" spans="2:13" ht="25.5" x14ac:dyDescent="0.2">
      <c r="B15" s="168"/>
      <c r="C15" s="166"/>
      <c r="D15" s="166"/>
      <c r="E15" s="166"/>
      <c r="F15" s="100" t="s">
        <v>200</v>
      </c>
      <c r="G15" s="97" t="s">
        <v>279</v>
      </c>
      <c r="H15" s="97" t="s">
        <v>365</v>
      </c>
      <c r="I15" s="176"/>
      <c r="J15" s="97" t="s">
        <v>271</v>
      </c>
      <c r="K15" s="176"/>
      <c r="L15" s="166"/>
      <c r="M15" s="166"/>
    </row>
    <row r="16" spans="2:13" x14ac:dyDescent="0.2">
      <c r="B16" s="168"/>
      <c r="C16" s="166">
        <v>6</v>
      </c>
      <c r="D16" s="166" t="s">
        <v>201</v>
      </c>
      <c r="E16" s="166" t="s">
        <v>202</v>
      </c>
      <c r="F16" s="166" t="s">
        <v>203</v>
      </c>
      <c r="G16" s="97" t="s">
        <v>280</v>
      </c>
      <c r="H16" s="166" t="s">
        <v>476</v>
      </c>
      <c r="I16" s="176" t="s">
        <v>204</v>
      </c>
      <c r="J16" s="97" t="s">
        <v>271</v>
      </c>
      <c r="K16" s="175">
        <f>+'6.CRAT'!C20</f>
        <v>97.900625000000005</v>
      </c>
      <c r="L16" s="166" t="s">
        <v>368</v>
      </c>
      <c r="M16" s="166"/>
    </row>
    <row r="17" spans="2:13" ht="15.75" customHeight="1" x14ac:dyDescent="0.2">
      <c r="B17" s="168"/>
      <c r="C17" s="166"/>
      <c r="D17" s="166"/>
      <c r="E17" s="166"/>
      <c r="F17" s="166"/>
      <c r="G17" s="97" t="s">
        <v>281</v>
      </c>
      <c r="H17" s="166"/>
      <c r="I17" s="176"/>
      <c r="J17" s="97" t="s">
        <v>271</v>
      </c>
      <c r="K17" s="175"/>
      <c r="L17" s="166"/>
      <c r="M17" s="166"/>
    </row>
    <row r="18" spans="2:13" ht="48" customHeight="1" x14ac:dyDescent="0.2">
      <c r="B18" s="168"/>
      <c r="C18" s="166"/>
      <c r="D18" s="166"/>
      <c r="E18" s="166"/>
      <c r="F18" s="166"/>
      <c r="G18" s="97" t="s">
        <v>279</v>
      </c>
      <c r="H18" s="166"/>
      <c r="I18" s="176"/>
      <c r="J18" s="97" t="s">
        <v>271</v>
      </c>
      <c r="K18" s="175"/>
      <c r="L18" s="166"/>
      <c r="M18" s="166"/>
    </row>
    <row r="19" spans="2:13" ht="51" x14ac:dyDescent="0.2">
      <c r="B19" s="168"/>
      <c r="C19" s="166"/>
      <c r="D19" s="166"/>
      <c r="E19" s="166"/>
      <c r="F19" s="100" t="s">
        <v>205</v>
      </c>
      <c r="G19" s="97" t="s">
        <v>279</v>
      </c>
      <c r="H19" s="97" t="s">
        <v>273</v>
      </c>
      <c r="I19" s="176"/>
      <c r="J19" s="97" t="s">
        <v>271</v>
      </c>
      <c r="K19" s="175"/>
      <c r="L19" s="166"/>
      <c r="M19" s="166"/>
    </row>
    <row r="20" spans="2:13" ht="27" customHeight="1" x14ac:dyDescent="0.2">
      <c r="B20" s="168"/>
      <c r="C20" s="166">
        <v>7</v>
      </c>
      <c r="D20" s="166" t="s">
        <v>206</v>
      </c>
      <c r="E20" s="166" t="s">
        <v>207</v>
      </c>
      <c r="F20" s="166" t="s">
        <v>208</v>
      </c>
      <c r="G20" s="97" t="s">
        <v>280</v>
      </c>
      <c r="H20" s="158" t="s">
        <v>273</v>
      </c>
      <c r="I20" s="174" t="s">
        <v>449</v>
      </c>
      <c r="J20" s="158" t="s">
        <v>273</v>
      </c>
      <c r="K20" s="169"/>
      <c r="L20" s="165"/>
      <c r="M20" s="165"/>
    </row>
    <row r="21" spans="2:13" ht="15.75" customHeight="1" x14ac:dyDescent="0.2">
      <c r="B21" s="168"/>
      <c r="C21" s="166"/>
      <c r="D21" s="166"/>
      <c r="E21" s="166"/>
      <c r="F21" s="166"/>
      <c r="G21" s="97" t="s">
        <v>281</v>
      </c>
      <c r="H21" s="158" t="s">
        <v>273</v>
      </c>
      <c r="I21" s="174"/>
      <c r="J21" s="158" t="s">
        <v>273</v>
      </c>
      <c r="K21" s="169"/>
      <c r="L21" s="165"/>
      <c r="M21" s="165"/>
    </row>
    <row r="22" spans="2:13" ht="15.75" customHeight="1" x14ac:dyDescent="0.2">
      <c r="B22" s="168"/>
      <c r="C22" s="166"/>
      <c r="D22" s="166"/>
      <c r="E22" s="166"/>
      <c r="F22" s="166"/>
      <c r="G22" s="97" t="s">
        <v>279</v>
      </c>
      <c r="H22" s="158" t="s">
        <v>273</v>
      </c>
      <c r="I22" s="174"/>
      <c r="J22" s="158" t="s">
        <v>273</v>
      </c>
      <c r="K22" s="169"/>
      <c r="L22" s="165"/>
      <c r="M22" s="165"/>
    </row>
    <row r="23" spans="2:13" ht="30.75" customHeight="1" x14ac:dyDescent="0.2">
      <c r="B23" s="168"/>
      <c r="C23" s="166"/>
      <c r="D23" s="166"/>
      <c r="E23" s="166"/>
      <c r="F23" s="100" t="s">
        <v>209</v>
      </c>
      <c r="G23" s="97" t="s">
        <v>279</v>
      </c>
      <c r="H23" s="158" t="s">
        <v>271</v>
      </c>
      <c r="I23" s="174"/>
      <c r="J23" s="157" t="s">
        <v>272</v>
      </c>
      <c r="K23" s="169"/>
      <c r="L23" s="165"/>
      <c r="M23" s="165"/>
    </row>
    <row r="24" spans="2:13" ht="51.75" customHeight="1" x14ac:dyDescent="0.2">
      <c r="B24" s="168"/>
      <c r="C24" s="166">
        <v>8</v>
      </c>
      <c r="D24" s="166" t="s">
        <v>210</v>
      </c>
      <c r="E24" s="166" t="s">
        <v>211</v>
      </c>
      <c r="F24" s="166" t="s">
        <v>212</v>
      </c>
      <c r="G24" s="97" t="s">
        <v>280</v>
      </c>
      <c r="H24" s="166" t="s">
        <v>278</v>
      </c>
      <c r="I24" s="176" t="s">
        <v>465</v>
      </c>
      <c r="J24" s="97" t="s">
        <v>271</v>
      </c>
      <c r="K24" s="178">
        <f>+'8.CRAC'!C20</f>
        <v>94.457499999999996</v>
      </c>
      <c r="L24" s="166" t="s">
        <v>366</v>
      </c>
      <c r="M24" s="166"/>
    </row>
    <row r="25" spans="2:13" ht="15.75" customHeight="1" x14ac:dyDescent="0.2">
      <c r="B25" s="168"/>
      <c r="C25" s="166"/>
      <c r="D25" s="166"/>
      <c r="E25" s="166"/>
      <c r="F25" s="166"/>
      <c r="G25" s="97" t="s">
        <v>281</v>
      </c>
      <c r="H25" s="166"/>
      <c r="I25" s="176"/>
      <c r="J25" s="97" t="s">
        <v>271</v>
      </c>
      <c r="K25" s="178"/>
      <c r="L25" s="166"/>
      <c r="M25" s="166"/>
    </row>
    <row r="26" spans="2:13" ht="15.75" customHeight="1" x14ac:dyDescent="0.2">
      <c r="B26" s="168"/>
      <c r="C26" s="166"/>
      <c r="D26" s="166"/>
      <c r="E26" s="166"/>
      <c r="F26" s="166"/>
      <c r="G26" s="97" t="s">
        <v>279</v>
      </c>
      <c r="H26" s="166"/>
      <c r="I26" s="176"/>
      <c r="J26" s="97" t="s">
        <v>271</v>
      </c>
      <c r="K26" s="178"/>
      <c r="L26" s="166"/>
      <c r="M26" s="166"/>
    </row>
    <row r="27" spans="2:13" ht="63.75" customHeight="1" x14ac:dyDescent="0.2">
      <c r="B27" s="168"/>
      <c r="C27" s="166"/>
      <c r="D27" s="166"/>
      <c r="E27" s="166"/>
      <c r="F27" s="100" t="s">
        <v>200</v>
      </c>
      <c r="G27" s="97" t="s">
        <v>279</v>
      </c>
      <c r="H27" s="97" t="s">
        <v>353</v>
      </c>
      <c r="I27" s="176"/>
      <c r="J27" s="97" t="s">
        <v>271</v>
      </c>
      <c r="K27" s="178"/>
      <c r="L27" s="166"/>
      <c r="M27" s="166"/>
    </row>
    <row r="28" spans="2:13" ht="26.25" customHeight="1" x14ac:dyDescent="0.2">
      <c r="B28" s="168"/>
      <c r="C28" s="166">
        <v>9</v>
      </c>
      <c r="D28" s="166" t="s">
        <v>213</v>
      </c>
      <c r="E28" s="166" t="s">
        <v>214</v>
      </c>
      <c r="F28" s="100" t="s">
        <v>215</v>
      </c>
      <c r="G28" s="97" t="s">
        <v>279</v>
      </c>
      <c r="H28" s="97" t="s">
        <v>273</v>
      </c>
      <c r="I28" s="176" t="s">
        <v>450</v>
      </c>
      <c r="J28" s="97" t="s">
        <v>273</v>
      </c>
      <c r="K28" s="169"/>
      <c r="L28" s="177"/>
      <c r="M28" s="165"/>
    </row>
    <row r="29" spans="2:13" ht="47.25" customHeight="1" x14ac:dyDescent="0.2">
      <c r="B29" s="168"/>
      <c r="C29" s="166"/>
      <c r="D29" s="166"/>
      <c r="E29" s="166"/>
      <c r="F29" s="100" t="s">
        <v>216</v>
      </c>
      <c r="G29" s="97" t="s">
        <v>279</v>
      </c>
      <c r="H29" s="97" t="s">
        <v>273</v>
      </c>
      <c r="I29" s="176"/>
      <c r="J29" s="97" t="s">
        <v>273</v>
      </c>
      <c r="K29" s="169"/>
      <c r="L29" s="177"/>
      <c r="M29" s="165"/>
    </row>
    <row r="30" spans="2:13" x14ac:dyDescent="0.2">
      <c r="B30" s="168" t="s">
        <v>195</v>
      </c>
      <c r="C30" s="179">
        <v>10</v>
      </c>
      <c r="D30" s="179" t="s">
        <v>217</v>
      </c>
      <c r="E30" s="179" t="s">
        <v>452</v>
      </c>
      <c r="F30" s="179" t="s">
        <v>218</v>
      </c>
      <c r="G30" s="101" t="s">
        <v>280</v>
      </c>
      <c r="H30" s="101" t="s">
        <v>273</v>
      </c>
      <c r="I30" s="184" t="s">
        <v>339</v>
      </c>
      <c r="J30" s="97" t="s">
        <v>271</v>
      </c>
      <c r="K30" s="180">
        <v>0.999</v>
      </c>
      <c r="L30" s="179" t="s">
        <v>451</v>
      </c>
      <c r="M30" s="167"/>
    </row>
    <row r="31" spans="2:13" x14ac:dyDescent="0.2">
      <c r="B31" s="168"/>
      <c r="C31" s="179"/>
      <c r="D31" s="179"/>
      <c r="E31" s="179"/>
      <c r="F31" s="179"/>
      <c r="G31" s="101" t="s">
        <v>281</v>
      </c>
      <c r="H31" s="101" t="s">
        <v>273</v>
      </c>
      <c r="I31" s="184"/>
      <c r="J31" s="97" t="s">
        <v>271</v>
      </c>
      <c r="K31" s="181"/>
      <c r="L31" s="179"/>
      <c r="M31" s="167"/>
    </row>
    <row r="32" spans="2:13" ht="33.75" customHeight="1" x14ac:dyDescent="0.2">
      <c r="B32" s="168"/>
      <c r="C32" s="179"/>
      <c r="D32" s="179"/>
      <c r="E32" s="179"/>
      <c r="F32" s="179"/>
      <c r="G32" s="101" t="s">
        <v>279</v>
      </c>
      <c r="H32" s="101" t="s">
        <v>271</v>
      </c>
      <c r="I32" s="184"/>
      <c r="J32" s="97" t="s">
        <v>271</v>
      </c>
      <c r="K32" s="181"/>
      <c r="L32" s="179"/>
      <c r="M32" s="167"/>
    </row>
    <row r="33" spans="2:13" ht="55.5" customHeight="1" x14ac:dyDescent="0.2">
      <c r="B33" s="168"/>
      <c r="C33" s="179"/>
      <c r="D33" s="179"/>
      <c r="E33" s="179"/>
      <c r="F33" s="101" t="s">
        <v>200</v>
      </c>
      <c r="G33" s="101" t="s">
        <v>279</v>
      </c>
      <c r="H33" s="101" t="s">
        <v>272</v>
      </c>
      <c r="I33" s="184"/>
      <c r="J33" s="97" t="s">
        <v>271</v>
      </c>
      <c r="K33" s="181"/>
      <c r="L33" s="179"/>
      <c r="M33" s="167"/>
    </row>
    <row r="34" spans="2:13" ht="60" customHeight="1" x14ac:dyDescent="0.2">
      <c r="B34" s="168"/>
      <c r="C34" s="166">
        <v>11</v>
      </c>
      <c r="D34" s="166" t="s">
        <v>219</v>
      </c>
      <c r="E34" s="166" t="s">
        <v>220</v>
      </c>
      <c r="F34" s="100" t="s">
        <v>221</v>
      </c>
      <c r="G34" s="97" t="s">
        <v>279</v>
      </c>
      <c r="H34" s="97" t="s">
        <v>273</v>
      </c>
      <c r="I34" s="176" t="s">
        <v>340</v>
      </c>
      <c r="J34" s="97" t="s">
        <v>271</v>
      </c>
      <c r="K34" s="182">
        <f>720/720</f>
        <v>1</v>
      </c>
      <c r="L34" s="183"/>
      <c r="M34" s="165"/>
    </row>
    <row r="35" spans="2:13" ht="37.5" customHeight="1" x14ac:dyDescent="0.2">
      <c r="B35" s="168"/>
      <c r="C35" s="166"/>
      <c r="D35" s="166"/>
      <c r="E35" s="166"/>
      <c r="F35" s="100" t="s">
        <v>209</v>
      </c>
      <c r="G35" s="97" t="s">
        <v>279</v>
      </c>
      <c r="H35" s="97" t="s">
        <v>271</v>
      </c>
      <c r="I35" s="176"/>
      <c r="J35" s="97" t="s">
        <v>271</v>
      </c>
      <c r="K35" s="182"/>
      <c r="L35" s="183"/>
      <c r="M35" s="165"/>
    </row>
    <row r="36" spans="2:13" ht="51" customHeight="1" x14ac:dyDescent="0.2">
      <c r="B36" s="168"/>
      <c r="C36" s="166">
        <v>12</v>
      </c>
      <c r="D36" s="166" t="s">
        <v>222</v>
      </c>
      <c r="E36" s="166" t="s">
        <v>223</v>
      </c>
      <c r="F36" s="100" t="s">
        <v>224</v>
      </c>
      <c r="G36" s="97" t="s">
        <v>279</v>
      </c>
      <c r="H36" s="97" t="s">
        <v>394</v>
      </c>
      <c r="I36" s="176" t="s">
        <v>341</v>
      </c>
      <c r="J36" s="97" t="s">
        <v>271</v>
      </c>
      <c r="K36" s="182">
        <v>0.98</v>
      </c>
      <c r="L36" s="166" t="s">
        <v>395</v>
      </c>
      <c r="M36" s="165"/>
    </row>
    <row r="37" spans="2:13" ht="38.25" customHeight="1" x14ac:dyDescent="0.2">
      <c r="B37" s="168"/>
      <c r="C37" s="166"/>
      <c r="D37" s="166"/>
      <c r="E37" s="166"/>
      <c r="F37" s="100" t="s">
        <v>200</v>
      </c>
      <c r="G37" s="97" t="s">
        <v>279</v>
      </c>
      <c r="H37" s="97" t="s">
        <v>272</v>
      </c>
      <c r="I37" s="176"/>
      <c r="J37" s="97" t="s">
        <v>271</v>
      </c>
      <c r="K37" s="182"/>
      <c r="L37" s="166"/>
      <c r="M37" s="165"/>
    </row>
    <row r="38" spans="2:13" ht="68.25" customHeight="1" x14ac:dyDescent="0.2">
      <c r="B38" s="168"/>
      <c r="C38" s="166">
        <v>13</v>
      </c>
      <c r="D38" s="166" t="s">
        <v>225</v>
      </c>
      <c r="E38" s="166" t="s">
        <v>226</v>
      </c>
      <c r="F38" s="100" t="s">
        <v>227</v>
      </c>
      <c r="G38" s="97" t="s">
        <v>279</v>
      </c>
      <c r="H38" s="97" t="s">
        <v>273</v>
      </c>
      <c r="I38" s="176" t="s">
        <v>228</v>
      </c>
      <c r="J38" s="97" t="s">
        <v>273</v>
      </c>
      <c r="K38" s="169"/>
      <c r="L38" s="177"/>
      <c r="M38" s="165"/>
    </row>
    <row r="39" spans="2:13" ht="54.75" customHeight="1" x14ac:dyDescent="0.2">
      <c r="B39" s="168"/>
      <c r="C39" s="166"/>
      <c r="D39" s="166"/>
      <c r="E39" s="166"/>
      <c r="F39" s="100" t="s">
        <v>229</v>
      </c>
      <c r="G39" s="97" t="s">
        <v>279</v>
      </c>
      <c r="H39" s="97" t="s">
        <v>273</v>
      </c>
      <c r="I39" s="176"/>
      <c r="J39" s="97" t="s">
        <v>273</v>
      </c>
      <c r="K39" s="169"/>
      <c r="L39" s="177"/>
      <c r="M39" s="165"/>
    </row>
    <row r="40" spans="2:13" ht="40.5" customHeight="1" x14ac:dyDescent="0.2">
      <c r="B40" s="168" t="s">
        <v>230</v>
      </c>
      <c r="C40" s="166">
        <v>14</v>
      </c>
      <c r="D40" s="164" t="s">
        <v>231</v>
      </c>
      <c r="E40" s="166" t="s">
        <v>232</v>
      </c>
      <c r="F40" s="100" t="s">
        <v>233</v>
      </c>
      <c r="G40" s="97" t="s">
        <v>279</v>
      </c>
      <c r="H40" s="97" t="s">
        <v>273</v>
      </c>
      <c r="I40" s="176" t="s">
        <v>234</v>
      </c>
      <c r="J40" s="97" t="s">
        <v>271</v>
      </c>
      <c r="K40" s="178">
        <f>+'14.IEPE'!E12</f>
        <v>6.8399370133163879</v>
      </c>
      <c r="L40" s="166" t="s">
        <v>448</v>
      </c>
      <c r="M40" s="165"/>
    </row>
    <row r="41" spans="2:13" ht="53.25" customHeight="1" x14ac:dyDescent="0.2">
      <c r="B41" s="168"/>
      <c r="C41" s="166"/>
      <c r="D41" s="164"/>
      <c r="E41" s="166"/>
      <c r="F41" s="100" t="s">
        <v>235</v>
      </c>
      <c r="G41" s="97" t="s">
        <v>279</v>
      </c>
      <c r="H41" s="97" t="s">
        <v>272</v>
      </c>
      <c r="I41" s="176"/>
      <c r="J41" s="97" t="s">
        <v>272</v>
      </c>
      <c r="K41" s="178"/>
      <c r="L41" s="166"/>
      <c r="M41" s="165"/>
    </row>
    <row r="42" spans="2:13" ht="39" customHeight="1" x14ac:dyDescent="0.2">
      <c r="B42" s="168" t="s">
        <v>236</v>
      </c>
      <c r="C42" s="166">
        <v>15</v>
      </c>
      <c r="D42" s="166" t="s">
        <v>237</v>
      </c>
      <c r="E42" s="166" t="s">
        <v>238</v>
      </c>
      <c r="F42" s="100" t="s">
        <v>461</v>
      </c>
      <c r="G42" s="166" t="s">
        <v>279</v>
      </c>
      <c r="H42" s="166" t="s">
        <v>272</v>
      </c>
      <c r="I42" s="166" t="s">
        <v>447</v>
      </c>
      <c r="J42" s="166" t="s">
        <v>271</v>
      </c>
      <c r="K42" s="178">
        <f>SUM('15.DCTV'!C15:C18)</f>
        <v>2065</v>
      </c>
      <c r="L42" s="166" t="s">
        <v>462</v>
      </c>
      <c r="M42" s="164"/>
    </row>
    <row r="43" spans="2:13" ht="47.25" customHeight="1" x14ac:dyDescent="0.2">
      <c r="B43" s="168"/>
      <c r="C43" s="166"/>
      <c r="D43" s="166"/>
      <c r="E43" s="166"/>
      <c r="F43" s="100" t="s">
        <v>239</v>
      </c>
      <c r="G43" s="166" t="s">
        <v>279</v>
      </c>
      <c r="H43" s="166" t="s">
        <v>272</v>
      </c>
      <c r="I43" s="166"/>
      <c r="J43" s="166" t="s">
        <v>273</v>
      </c>
      <c r="K43" s="178"/>
      <c r="L43" s="166"/>
      <c r="M43" s="164"/>
    </row>
    <row r="44" spans="2:13" ht="81" customHeight="1" x14ac:dyDescent="0.2">
      <c r="B44" s="168" t="s">
        <v>240</v>
      </c>
      <c r="C44" s="166">
        <v>16</v>
      </c>
      <c r="D44" s="166" t="s">
        <v>241</v>
      </c>
      <c r="E44" s="166" t="s">
        <v>242</v>
      </c>
      <c r="F44" s="97" t="s">
        <v>243</v>
      </c>
      <c r="G44" s="97" t="s">
        <v>279</v>
      </c>
      <c r="H44" s="97" t="s">
        <v>273</v>
      </c>
      <c r="I44" s="176" t="s">
        <v>393</v>
      </c>
      <c r="J44" s="97" t="s">
        <v>271</v>
      </c>
      <c r="K44" s="189">
        <f>+'16.CSE'!B3</f>
        <v>57821</v>
      </c>
      <c r="L44" s="166" t="s">
        <v>463</v>
      </c>
      <c r="M44" s="165"/>
    </row>
    <row r="45" spans="2:13" x14ac:dyDescent="0.2">
      <c r="B45" s="168"/>
      <c r="C45" s="166"/>
      <c r="D45" s="166"/>
      <c r="E45" s="166"/>
      <c r="F45" s="97" t="s">
        <v>244</v>
      </c>
      <c r="G45" s="97" t="s">
        <v>279</v>
      </c>
      <c r="H45" s="97" t="s">
        <v>272</v>
      </c>
      <c r="I45" s="169"/>
      <c r="J45" s="97" t="s">
        <v>271</v>
      </c>
      <c r="K45" s="169"/>
      <c r="L45" s="166"/>
      <c r="M45" s="165"/>
    </row>
    <row r="46" spans="2:13" x14ac:dyDescent="0.2">
      <c r="B46" s="168" t="s">
        <v>245</v>
      </c>
      <c r="C46" s="166">
        <v>17</v>
      </c>
      <c r="D46" s="166" t="s">
        <v>246</v>
      </c>
      <c r="E46" s="166" t="s">
        <v>247</v>
      </c>
      <c r="F46" s="166" t="s">
        <v>248</v>
      </c>
      <c r="G46" s="97" t="s">
        <v>282</v>
      </c>
      <c r="H46" s="97" t="s">
        <v>273</v>
      </c>
      <c r="I46" s="176" t="s">
        <v>249</v>
      </c>
      <c r="J46" s="97" t="s">
        <v>273</v>
      </c>
      <c r="K46" s="188">
        <f>+'17. PASV'!D7</f>
        <v>6.1048346627628279E-2</v>
      </c>
      <c r="L46" s="166" t="s">
        <v>466</v>
      </c>
      <c r="M46" s="165"/>
    </row>
    <row r="47" spans="2:13" x14ac:dyDescent="0.2">
      <c r="B47" s="168"/>
      <c r="C47" s="166"/>
      <c r="D47" s="166"/>
      <c r="E47" s="166"/>
      <c r="F47" s="166"/>
      <c r="G47" s="97" t="s">
        <v>283</v>
      </c>
      <c r="H47" s="97" t="s">
        <v>273</v>
      </c>
      <c r="I47" s="176"/>
      <c r="J47" s="97" t="s">
        <v>273</v>
      </c>
      <c r="K47" s="188"/>
      <c r="L47" s="166"/>
      <c r="M47" s="165"/>
    </row>
    <row r="48" spans="2:13" x14ac:dyDescent="0.2">
      <c r="B48" s="168"/>
      <c r="C48" s="166"/>
      <c r="D48" s="166"/>
      <c r="E48" s="166"/>
      <c r="F48" s="166"/>
      <c r="G48" s="97" t="s">
        <v>284</v>
      </c>
      <c r="H48" s="97" t="s">
        <v>271</v>
      </c>
      <c r="I48" s="176"/>
      <c r="J48" s="97" t="s">
        <v>271</v>
      </c>
      <c r="K48" s="188"/>
      <c r="L48" s="166"/>
      <c r="M48" s="165"/>
    </row>
    <row r="49" spans="2:13" ht="36.75" customHeight="1" x14ac:dyDescent="0.2">
      <c r="B49" s="168"/>
      <c r="C49" s="166"/>
      <c r="D49" s="166"/>
      <c r="E49" s="166"/>
      <c r="F49" s="97" t="s">
        <v>250</v>
      </c>
      <c r="G49" s="97" t="s">
        <v>279</v>
      </c>
      <c r="H49" s="97" t="s">
        <v>271</v>
      </c>
      <c r="I49" s="176"/>
      <c r="J49" s="97" t="s">
        <v>271</v>
      </c>
      <c r="K49" s="188"/>
      <c r="L49" s="166"/>
      <c r="M49" s="165"/>
    </row>
    <row r="50" spans="2:13" ht="45" customHeight="1" x14ac:dyDescent="0.2">
      <c r="B50" s="168" t="s">
        <v>251</v>
      </c>
      <c r="C50" s="166">
        <v>18</v>
      </c>
      <c r="D50" s="166" t="s">
        <v>252</v>
      </c>
      <c r="E50" s="166" t="s">
        <v>253</v>
      </c>
      <c r="F50" s="97" t="s">
        <v>254</v>
      </c>
      <c r="G50" s="97" t="s">
        <v>285</v>
      </c>
      <c r="H50" s="97" t="s">
        <v>273</v>
      </c>
      <c r="I50" s="176" t="s">
        <v>255</v>
      </c>
      <c r="J50" s="97" t="s">
        <v>271</v>
      </c>
      <c r="K50" s="187">
        <f>+(11882-11112)/11882</f>
        <v>6.480390506648713E-2</v>
      </c>
      <c r="L50" s="166" t="s">
        <v>464</v>
      </c>
      <c r="M50" s="165"/>
    </row>
    <row r="51" spans="2:13" ht="48.75" customHeight="1" x14ac:dyDescent="0.2">
      <c r="B51" s="168"/>
      <c r="C51" s="166"/>
      <c r="D51" s="166"/>
      <c r="E51" s="166"/>
      <c r="F51" s="97" t="s">
        <v>256</v>
      </c>
      <c r="G51" s="97" t="s">
        <v>285</v>
      </c>
      <c r="H51" s="97" t="s">
        <v>273</v>
      </c>
      <c r="I51" s="176"/>
      <c r="J51" s="97" t="s">
        <v>271</v>
      </c>
      <c r="K51" s="187"/>
      <c r="L51" s="166"/>
      <c r="M51" s="165"/>
    </row>
    <row r="52" spans="2:13" x14ac:dyDescent="0.2">
      <c r="B52" s="17"/>
    </row>
    <row r="53" spans="2:13" x14ac:dyDescent="0.2">
      <c r="B53" s="17"/>
    </row>
    <row r="54" spans="2:13" x14ac:dyDescent="0.2">
      <c r="B54" s="17"/>
    </row>
    <row r="55" spans="2:13" ht="28.5" x14ac:dyDescent="0.2">
      <c r="B55" s="36"/>
      <c r="C55" s="91"/>
      <c r="F55" s="92" t="s">
        <v>287</v>
      </c>
      <c r="G55" s="93">
        <f>COUNT(K4:K51)/COUNT(C4:C51)</f>
        <v>0.77777777777777779</v>
      </c>
    </row>
    <row r="56" spans="2:13" ht="28.5" x14ac:dyDescent="0.2">
      <c r="B56" s="17"/>
      <c r="F56" s="94" t="s">
        <v>289</v>
      </c>
      <c r="G56" s="93">
        <f>COUNTIF(J4:J51,"SI")/COUNTA(J4:J51)</f>
        <v>0.60416666666666663</v>
      </c>
    </row>
    <row r="57" spans="2:13" x14ac:dyDescent="0.2">
      <c r="B57" s="17"/>
    </row>
    <row r="58" spans="2:13" x14ac:dyDescent="0.2">
      <c r="B58" s="17"/>
    </row>
    <row r="59" spans="2:13" x14ac:dyDescent="0.2">
      <c r="B59" s="17"/>
    </row>
    <row r="60" spans="2:13" x14ac:dyDescent="0.2">
      <c r="B60" s="17"/>
    </row>
    <row r="61" spans="2:13" x14ac:dyDescent="0.2">
      <c r="B61" s="17"/>
    </row>
    <row r="62" spans="2:13" x14ac:dyDescent="0.2">
      <c r="B62" s="17"/>
    </row>
    <row r="63" spans="2:13" x14ac:dyDescent="0.2">
      <c r="B63" s="17"/>
    </row>
    <row r="64" spans="2:13" x14ac:dyDescent="0.2">
      <c r="B64" s="17"/>
    </row>
    <row r="65" spans="2:2" x14ac:dyDescent="0.2">
      <c r="B65" s="17"/>
    </row>
    <row r="66" spans="2:2" x14ac:dyDescent="0.2">
      <c r="B66" s="17"/>
    </row>
    <row r="67" spans="2:2" x14ac:dyDescent="0.2">
      <c r="B67" s="17"/>
    </row>
    <row r="68" spans="2:2" x14ac:dyDescent="0.2">
      <c r="B68" s="17"/>
    </row>
    <row r="69" spans="2:2" x14ac:dyDescent="0.2">
      <c r="B69" s="17"/>
    </row>
    <row r="70" spans="2:2" x14ac:dyDescent="0.2">
      <c r="B70" s="17"/>
    </row>
    <row r="71" spans="2:2" x14ac:dyDescent="0.2">
      <c r="B71" s="17"/>
    </row>
    <row r="72" spans="2:2" x14ac:dyDescent="0.2">
      <c r="B72" s="17"/>
    </row>
    <row r="73" spans="2:2" x14ac:dyDescent="0.2">
      <c r="B73" s="17"/>
    </row>
    <row r="74" spans="2:2" x14ac:dyDescent="0.2">
      <c r="B74" s="17"/>
    </row>
    <row r="75" spans="2:2" x14ac:dyDescent="0.2">
      <c r="B75" s="17"/>
    </row>
    <row r="76" spans="2:2" x14ac:dyDescent="0.2">
      <c r="B76" s="17"/>
    </row>
    <row r="77" spans="2:2" x14ac:dyDescent="0.2">
      <c r="B77" s="17"/>
    </row>
    <row r="78" spans="2:2" x14ac:dyDescent="0.2">
      <c r="B78" s="17"/>
    </row>
    <row r="79" spans="2:2" x14ac:dyDescent="0.2">
      <c r="B79" s="17"/>
    </row>
    <row r="80" spans="2:2" x14ac:dyDescent="0.2">
      <c r="B80" s="17"/>
    </row>
    <row r="81" spans="2:2" x14ac:dyDescent="0.2">
      <c r="B81" s="17"/>
    </row>
    <row r="82" spans="2:2" x14ac:dyDescent="0.2">
      <c r="B82" s="17"/>
    </row>
    <row r="83" spans="2:2" x14ac:dyDescent="0.2">
      <c r="B83" s="17"/>
    </row>
    <row r="84" spans="2:2" x14ac:dyDescent="0.2">
      <c r="B84" s="17"/>
    </row>
    <row r="85" spans="2:2" x14ac:dyDescent="0.2">
      <c r="B85" s="17"/>
    </row>
    <row r="86" spans="2:2" x14ac:dyDescent="0.2">
      <c r="B86" s="17"/>
    </row>
    <row r="87" spans="2:2" x14ac:dyDescent="0.2">
      <c r="B87" s="17"/>
    </row>
    <row r="88" spans="2:2" x14ac:dyDescent="0.2">
      <c r="B88" s="17"/>
    </row>
    <row r="89" spans="2:2" x14ac:dyDescent="0.2">
      <c r="B89" s="17"/>
    </row>
    <row r="90" spans="2:2" x14ac:dyDescent="0.2">
      <c r="B90" s="17"/>
    </row>
    <row r="91" spans="2:2" x14ac:dyDescent="0.2">
      <c r="B91" s="17"/>
    </row>
    <row r="92" spans="2:2" x14ac:dyDescent="0.2">
      <c r="B92" s="17"/>
    </row>
    <row r="93" spans="2:2" x14ac:dyDescent="0.2">
      <c r="B93" s="17"/>
    </row>
    <row r="94" spans="2:2" x14ac:dyDescent="0.2">
      <c r="B94" s="17"/>
    </row>
    <row r="95" spans="2:2" x14ac:dyDescent="0.2">
      <c r="B95" s="17"/>
    </row>
    <row r="96" spans="2:2" x14ac:dyDescent="0.2">
      <c r="B96" s="17"/>
    </row>
    <row r="97" spans="2:2" x14ac:dyDescent="0.2">
      <c r="B97" s="17"/>
    </row>
    <row r="98" spans="2:2" x14ac:dyDescent="0.2">
      <c r="B98" s="17"/>
    </row>
    <row r="99" spans="2:2" x14ac:dyDescent="0.2">
      <c r="B99" s="17"/>
    </row>
    <row r="100" spans="2:2" x14ac:dyDescent="0.2">
      <c r="B100" s="17"/>
    </row>
    <row r="101" spans="2:2" x14ac:dyDescent="0.2">
      <c r="B101" s="17"/>
    </row>
    <row r="102" spans="2:2" x14ac:dyDescent="0.2">
      <c r="B102" s="17"/>
    </row>
    <row r="103" spans="2:2" x14ac:dyDescent="0.2">
      <c r="B103" s="17"/>
    </row>
    <row r="104" spans="2:2" x14ac:dyDescent="0.2">
      <c r="B104" s="17"/>
    </row>
    <row r="105" spans="2:2" x14ac:dyDescent="0.2">
      <c r="B105" s="17"/>
    </row>
    <row r="106" spans="2:2" x14ac:dyDescent="0.2">
      <c r="B106" s="17"/>
    </row>
    <row r="107" spans="2:2" x14ac:dyDescent="0.2">
      <c r="B107" s="17"/>
    </row>
    <row r="108" spans="2:2" x14ac:dyDescent="0.2">
      <c r="B108" s="17"/>
    </row>
    <row r="109" spans="2:2" x14ac:dyDescent="0.2">
      <c r="B109" s="17"/>
    </row>
    <row r="110" spans="2:2" x14ac:dyDescent="0.2">
      <c r="B110" s="17"/>
    </row>
    <row r="111" spans="2:2" x14ac:dyDescent="0.2">
      <c r="B111" s="17"/>
    </row>
    <row r="112" spans="2:2" x14ac:dyDescent="0.2">
      <c r="B112" s="17"/>
    </row>
    <row r="113" spans="2:2" x14ac:dyDescent="0.2">
      <c r="B113" s="17"/>
    </row>
    <row r="114" spans="2:2" x14ac:dyDescent="0.2">
      <c r="B114" s="17"/>
    </row>
    <row r="115" spans="2:2" x14ac:dyDescent="0.2">
      <c r="B115" s="17"/>
    </row>
    <row r="116" spans="2:2" x14ac:dyDescent="0.2">
      <c r="B116" s="17"/>
    </row>
    <row r="117" spans="2:2" x14ac:dyDescent="0.2">
      <c r="B117" s="17"/>
    </row>
    <row r="118" spans="2:2" x14ac:dyDescent="0.2">
      <c r="B118" s="17"/>
    </row>
    <row r="119" spans="2:2" x14ac:dyDescent="0.2">
      <c r="B119" s="17"/>
    </row>
    <row r="120" spans="2:2" x14ac:dyDescent="0.2">
      <c r="B120" s="17"/>
    </row>
    <row r="121" spans="2:2" x14ac:dyDescent="0.2">
      <c r="B121" s="17"/>
    </row>
    <row r="122" spans="2:2" x14ac:dyDescent="0.2">
      <c r="B122" s="17"/>
    </row>
    <row r="123" spans="2:2" x14ac:dyDescent="0.2">
      <c r="B123" s="17"/>
    </row>
    <row r="124" spans="2:2" x14ac:dyDescent="0.2">
      <c r="B124" s="17"/>
    </row>
    <row r="125" spans="2:2" x14ac:dyDescent="0.2">
      <c r="B125" s="17"/>
    </row>
    <row r="126" spans="2:2" x14ac:dyDescent="0.2">
      <c r="B126" s="17"/>
    </row>
    <row r="127" spans="2:2" x14ac:dyDescent="0.2">
      <c r="B127" s="17"/>
    </row>
    <row r="128" spans="2:2" x14ac:dyDescent="0.2">
      <c r="B128" s="17"/>
    </row>
    <row r="129" spans="2:2" x14ac:dyDescent="0.2">
      <c r="B129" s="17"/>
    </row>
    <row r="130" spans="2:2" x14ac:dyDescent="0.2">
      <c r="B130" s="17"/>
    </row>
    <row r="131" spans="2:2" x14ac:dyDescent="0.2">
      <c r="B131" s="17"/>
    </row>
    <row r="132" spans="2:2" x14ac:dyDescent="0.2">
      <c r="B132" s="17"/>
    </row>
    <row r="133" spans="2:2" x14ac:dyDescent="0.2">
      <c r="B133" s="17"/>
    </row>
    <row r="134" spans="2:2" x14ac:dyDescent="0.2">
      <c r="B134" s="17"/>
    </row>
    <row r="135" spans="2:2" x14ac:dyDescent="0.2">
      <c r="B135" s="17"/>
    </row>
    <row r="136" spans="2:2" x14ac:dyDescent="0.2">
      <c r="B136" s="17"/>
    </row>
    <row r="137" spans="2:2" x14ac:dyDescent="0.2">
      <c r="B137" s="17"/>
    </row>
    <row r="138" spans="2:2" x14ac:dyDescent="0.2">
      <c r="B138" s="17"/>
    </row>
    <row r="139" spans="2:2" x14ac:dyDescent="0.2">
      <c r="B139" s="17"/>
    </row>
    <row r="140" spans="2:2" x14ac:dyDescent="0.2">
      <c r="B140" s="17"/>
    </row>
    <row r="141" spans="2:2" x14ac:dyDescent="0.2">
      <c r="B141" s="17"/>
    </row>
    <row r="142" spans="2:2" x14ac:dyDescent="0.2">
      <c r="B142" s="17"/>
    </row>
    <row r="143" spans="2:2" x14ac:dyDescent="0.2">
      <c r="B143" s="17"/>
    </row>
    <row r="144" spans="2:2" x14ac:dyDescent="0.2">
      <c r="B144" s="17"/>
    </row>
    <row r="145" spans="2:2" x14ac:dyDescent="0.2">
      <c r="B145" s="17"/>
    </row>
    <row r="146" spans="2:2" x14ac:dyDescent="0.2">
      <c r="B146" s="17"/>
    </row>
    <row r="147" spans="2:2" x14ac:dyDescent="0.2">
      <c r="B147" s="17"/>
    </row>
    <row r="148" spans="2:2" x14ac:dyDescent="0.2">
      <c r="B148" s="17"/>
    </row>
    <row r="149" spans="2:2" x14ac:dyDescent="0.2">
      <c r="B149" s="17"/>
    </row>
    <row r="150" spans="2:2" x14ac:dyDescent="0.2">
      <c r="B150" s="17"/>
    </row>
    <row r="151" spans="2:2" x14ac:dyDescent="0.2">
      <c r="B151" s="17"/>
    </row>
    <row r="152" spans="2:2" x14ac:dyDescent="0.2">
      <c r="B152" s="17"/>
    </row>
    <row r="153" spans="2:2" x14ac:dyDescent="0.2">
      <c r="B153" s="17"/>
    </row>
    <row r="154" spans="2:2" x14ac:dyDescent="0.2">
      <c r="B154" s="17"/>
    </row>
    <row r="155" spans="2:2" x14ac:dyDescent="0.2">
      <c r="B155" s="17"/>
    </row>
    <row r="156" spans="2:2" x14ac:dyDescent="0.2">
      <c r="B156" s="17"/>
    </row>
    <row r="157" spans="2:2" x14ac:dyDescent="0.2">
      <c r="B157" s="17"/>
    </row>
    <row r="158" spans="2:2" x14ac:dyDescent="0.2">
      <c r="B158" s="17"/>
    </row>
  </sheetData>
  <mergeCells count="160">
    <mergeCell ref="B1:J1"/>
    <mergeCell ref="M6:M7"/>
    <mergeCell ref="M10:M11"/>
    <mergeCell ref="M4:M5"/>
    <mergeCell ref="M8:M9"/>
    <mergeCell ref="M12:M15"/>
    <mergeCell ref="I50:I51"/>
    <mergeCell ref="K50:K51"/>
    <mergeCell ref="L50:L51"/>
    <mergeCell ref="K46:K49"/>
    <mergeCell ref="L46:L49"/>
    <mergeCell ref="I44:I45"/>
    <mergeCell ref="I46:I49"/>
    <mergeCell ref="K44:K45"/>
    <mergeCell ref="L44:L45"/>
    <mergeCell ref="K38:K39"/>
    <mergeCell ref="L38:L39"/>
    <mergeCell ref="K8:K9"/>
    <mergeCell ref="L8:L9"/>
    <mergeCell ref="L10:L11"/>
    <mergeCell ref="L6:L7"/>
    <mergeCell ref="L4:L5"/>
    <mergeCell ref="C28:C29"/>
    <mergeCell ref="I8:I9"/>
    <mergeCell ref="B50:B51"/>
    <mergeCell ref="D50:D51"/>
    <mergeCell ref="E50:E51"/>
    <mergeCell ref="C50:C51"/>
    <mergeCell ref="B46:B49"/>
    <mergeCell ref="D46:D49"/>
    <mergeCell ref="E46:E49"/>
    <mergeCell ref="B42:B43"/>
    <mergeCell ref="D42:D43"/>
    <mergeCell ref="E42:E43"/>
    <mergeCell ref="C44:C45"/>
    <mergeCell ref="C46:C49"/>
    <mergeCell ref="B44:B45"/>
    <mergeCell ref="D44:D45"/>
    <mergeCell ref="E44:E45"/>
    <mergeCell ref="F46:F48"/>
    <mergeCell ref="K42:K43"/>
    <mergeCell ref="L42:L43"/>
    <mergeCell ref="K40:K41"/>
    <mergeCell ref="C40:C41"/>
    <mergeCell ref="C42:C43"/>
    <mergeCell ref="B40:B41"/>
    <mergeCell ref="D40:D41"/>
    <mergeCell ref="E40:E41"/>
    <mergeCell ref="L40:L41"/>
    <mergeCell ref="I40:I41"/>
    <mergeCell ref="I42:I43"/>
    <mergeCell ref="G42:G43"/>
    <mergeCell ref="H42:H43"/>
    <mergeCell ref="J42:J43"/>
    <mergeCell ref="K30:K33"/>
    <mergeCell ref="L30:L33"/>
    <mergeCell ref="D34:D35"/>
    <mergeCell ref="E34:E35"/>
    <mergeCell ref="K34:K35"/>
    <mergeCell ref="L34:L35"/>
    <mergeCell ref="D36:D37"/>
    <mergeCell ref="E36:E37"/>
    <mergeCell ref="K36:K37"/>
    <mergeCell ref="L36:L37"/>
    <mergeCell ref="I30:I33"/>
    <mergeCell ref="I34:I35"/>
    <mergeCell ref="I36:I37"/>
    <mergeCell ref="D30:D33"/>
    <mergeCell ref="E30:E33"/>
    <mergeCell ref="I38:I39"/>
    <mergeCell ref="D38:D39"/>
    <mergeCell ref="E38:E39"/>
    <mergeCell ref="F30:F32"/>
    <mergeCell ref="C30:C33"/>
    <mergeCell ref="C34:C35"/>
    <mergeCell ref="C36:C37"/>
    <mergeCell ref="C38:C39"/>
    <mergeCell ref="B12:B29"/>
    <mergeCell ref="D12:D15"/>
    <mergeCell ref="E12:E15"/>
    <mergeCell ref="C12:C15"/>
    <mergeCell ref="C16:C19"/>
    <mergeCell ref="C20:C23"/>
    <mergeCell ref="C24:C27"/>
    <mergeCell ref="B30:B39"/>
    <mergeCell ref="I12:I15"/>
    <mergeCell ref="I16:I19"/>
    <mergeCell ref="I20:I23"/>
    <mergeCell ref="I24:I27"/>
    <mergeCell ref="F20:F22"/>
    <mergeCell ref="F24:F26"/>
    <mergeCell ref="H24:H26"/>
    <mergeCell ref="H16:H18"/>
    <mergeCell ref="K12:K15"/>
    <mergeCell ref="L12:L15"/>
    <mergeCell ref="D20:D23"/>
    <mergeCell ref="E20:E23"/>
    <mergeCell ref="K20:K23"/>
    <mergeCell ref="L20:L23"/>
    <mergeCell ref="D28:D29"/>
    <mergeCell ref="E28:E29"/>
    <mergeCell ref="K28:K29"/>
    <mergeCell ref="L28:L29"/>
    <mergeCell ref="I28:I29"/>
    <mergeCell ref="D24:D27"/>
    <mergeCell ref="E24:E27"/>
    <mergeCell ref="K24:K27"/>
    <mergeCell ref="L24:L27"/>
    <mergeCell ref="D16:D19"/>
    <mergeCell ref="E16:E19"/>
    <mergeCell ref="K16:K19"/>
    <mergeCell ref="L16:L19"/>
    <mergeCell ref="F12:F14"/>
    <mergeCell ref="F16:F18"/>
    <mergeCell ref="H12:H14"/>
    <mergeCell ref="B10:B11"/>
    <mergeCell ref="D10:D11"/>
    <mergeCell ref="E10:E11"/>
    <mergeCell ref="K10:K11"/>
    <mergeCell ref="D6:D7"/>
    <mergeCell ref="E6:E7"/>
    <mergeCell ref="K6:K7"/>
    <mergeCell ref="B4:B9"/>
    <mergeCell ref="D4:D5"/>
    <mergeCell ref="E4:E5"/>
    <mergeCell ref="K4:K5"/>
    <mergeCell ref="D8:D9"/>
    <mergeCell ref="E8:E9"/>
    <mergeCell ref="I4:I5"/>
    <mergeCell ref="I6:I7"/>
    <mergeCell ref="C4:C5"/>
    <mergeCell ref="C6:C7"/>
    <mergeCell ref="C8:C9"/>
    <mergeCell ref="C10:C11"/>
    <mergeCell ref="I10:I11"/>
    <mergeCell ref="M42:M43"/>
    <mergeCell ref="M44:M45"/>
    <mergeCell ref="M46:M49"/>
    <mergeCell ref="M50:M51"/>
    <mergeCell ref="M16:M19"/>
    <mergeCell ref="M20:M23"/>
    <mergeCell ref="M24:M27"/>
    <mergeCell ref="M28:M29"/>
    <mergeCell ref="M30:M33"/>
    <mergeCell ref="M34:M35"/>
    <mergeCell ref="M36:M37"/>
    <mergeCell ref="M38:M39"/>
    <mergeCell ref="M40:M41"/>
    <mergeCell ref="K2:K3"/>
    <mergeCell ref="L2:L3"/>
    <mergeCell ref="M2:M3"/>
    <mergeCell ref="B2:B3"/>
    <mergeCell ref="C2:C3"/>
    <mergeCell ref="D2:D3"/>
    <mergeCell ref="E2:E3"/>
    <mergeCell ref="F2:F3"/>
    <mergeCell ref="G2:G3"/>
    <mergeCell ref="H2:H3"/>
    <mergeCell ref="I2:I3"/>
    <mergeCell ref="J2:J3"/>
  </mergeCells>
  <phoneticPr fontId="2"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2596-1069-4E6F-A67D-99D1FB9A2CF0}">
  <sheetPr>
    <tabColor rgb="FF92D050"/>
  </sheetPr>
  <dimension ref="B2:E22"/>
  <sheetViews>
    <sheetView workbookViewId="0">
      <selection activeCell="K3" sqref="K3:M3"/>
    </sheetView>
  </sheetViews>
  <sheetFormatPr baseColWidth="10" defaultRowHeight="15" x14ac:dyDescent="0.25"/>
  <cols>
    <col min="2" max="2" width="29.28515625" customWidth="1"/>
    <col min="3" max="3" width="22.140625" customWidth="1"/>
  </cols>
  <sheetData>
    <row r="2" spans="2:5" ht="33" x14ac:dyDescent="0.25">
      <c r="B2" s="64" t="s">
        <v>265</v>
      </c>
      <c r="C2" s="135" t="s">
        <v>266</v>
      </c>
      <c r="E2" s="31"/>
    </row>
    <row r="3" spans="2:5" x14ac:dyDescent="0.25">
      <c r="B3" s="37">
        <v>1</v>
      </c>
      <c r="C3" s="136">
        <v>100</v>
      </c>
      <c r="E3" s="17"/>
    </row>
    <row r="4" spans="2:5" x14ac:dyDescent="0.25">
      <c r="B4" s="37">
        <v>2</v>
      </c>
      <c r="C4" s="136">
        <v>100</v>
      </c>
      <c r="E4" s="17"/>
    </row>
    <row r="5" spans="2:5" x14ac:dyDescent="0.25">
      <c r="B5" s="37">
        <v>3</v>
      </c>
      <c r="C5" s="136">
        <v>100</v>
      </c>
      <c r="E5" s="17"/>
    </row>
    <row r="6" spans="2:5" x14ac:dyDescent="0.25">
      <c r="B6" s="37">
        <v>4</v>
      </c>
      <c r="C6" s="136">
        <v>100</v>
      </c>
      <c r="E6" s="17"/>
    </row>
    <row r="7" spans="2:5" x14ac:dyDescent="0.25">
      <c r="B7" s="37">
        <v>5</v>
      </c>
      <c r="C7" s="136">
        <v>100</v>
      </c>
      <c r="E7" s="17"/>
    </row>
    <row r="8" spans="2:5" x14ac:dyDescent="0.25">
      <c r="B8" s="37">
        <v>6</v>
      </c>
      <c r="C8" s="136">
        <v>100</v>
      </c>
      <c r="E8" s="17"/>
    </row>
    <row r="9" spans="2:5" x14ac:dyDescent="0.25">
      <c r="B9" s="37">
        <v>7</v>
      </c>
      <c r="C9" s="136">
        <v>100</v>
      </c>
      <c r="E9" s="17"/>
    </row>
    <row r="10" spans="2:5" x14ac:dyDescent="0.25">
      <c r="B10" s="37">
        <v>8</v>
      </c>
      <c r="C10" s="136">
        <v>99.27</v>
      </c>
    </row>
    <row r="11" spans="2:5" x14ac:dyDescent="0.25">
      <c r="B11" s="37">
        <v>9</v>
      </c>
      <c r="C11" s="136">
        <v>89</v>
      </c>
    </row>
    <row r="12" spans="2:5" x14ac:dyDescent="0.25">
      <c r="B12" s="37">
        <v>10</v>
      </c>
      <c r="C12" s="136">
        <v>98.84</v>
      </c>
    </row>
    <row r="13" spans="2:5" x14ac:dyDescent="0.25">
      <c r="B13" s="37">
        <v>11</v>
      </c>
      <c r="C13" s="136">
        <v>97.54</v>
      </c>
    </row>
    <row r="14" spans="2:5" x14ac:dyDescent="0.25">
      <c r="B14" s="37">
        <v>12</v>
      </c>
      <c r="C14" s="136">
        <v>99.75</v>
      </c>
    </row>
    <row r="15" spans="2:5" x14ac:dyDescent="0.25">
      <c r="B15" s="37">
        <v>13</v>
      </c>
      <c r="C15" s="136">
        <v>99.12</v>
      </c>
    </row>
    <row r="16" spans="2:5" x14ac:dyDescent="0.25">
      <c r="B16" s="37">
        <v>14</v>
      </c>
      <c r="C16" s="136">
        <v>97</v>
      </c>
    </row>
    <row r="17" spans="2:5" x14ac:dyDescent="0.25">
      <c r="B17" s="37">
        <v>15</v>
      </c>
      <c r="C17" s="136">
        <v>87</v>
      </c>
    </row>
    <row r="18" spans="2:5" x14ac:dyDescent="0.25">
      <c r="B18" s="137">
        <v>16</v>
      </c>
      <c r="C18" s="136">
        <v>98.89</v>
      </c>
    </row>
    <row r="19" spans="2:5" x14ac:dyDescent="0.25">
      <c r="B19" s="17" t="s">
        <v>50</v>
      </c>
      <c r="C19" s="17">
        <f>SUM(C3:C18)</f>
        <v>1566.41</v>
      </c>
    </row>
    <row r="20" spans="2:5" x14ac:dyDescent="0.25">
      <c r="B20" s="17" t="s">
        <v>269</v>
      </c>
      <c r="C20" s="17">
        <f>C19/B18</f>
        <v>97.900625000000005</v>
      </c>
    </row>
    <row r="21" spans="2:5" ht="48" customHeight="1" x14ac:dyDescent="0.25">
      <c r="B21" s="220" t="s">
        <v>432</v>
      </c>
      <c r="C21" s="220"/>
      <c r="D21" s="32"/>
      <c r="E21" s="32"/>
    </row>
    <row r="22" spans="2:5" x14ac:dyDescent="0.25">
      <c r="B22" s="220"/>
      <c r="C22" s="220"/>
    </row>
  </sheetData>
  <mergeCells count="1">
    <mergeCell ref="B21:C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99F5-71DD-44B8-B0FD-D39590B5DBF3}">
  <sheetPr>
    <tabColor rgb="FF92D050"/>
  </sheetPr>
  <dimension ref="B2:E22"/>
  <sheetViews>
    <sheetView zoomScale="75" workbookViewId="0">
      <selection activeCell="N26" sqref="N26"/>
    </sheetView>
  </sheetViews>
  <sheetFormatPr baseColWidth="10" defaultRowHeight="15" x14ac:dyDescent="0.25"/>
  <cols>
    <col min="2" max="2" width="22.28515625" customWidth="1"/>
    <col min="3" max="3" width="27.85546875" customWidth="1"/>
  </cols>
  <sheetData>
    <row r="2" spans="2:4" ht="16.5" x14ac:dyDescent="0.25">
      <c r="B2" s="64" t="s">
        <v>265</v>
      </c>
      <c r="C2" s="138" t="s">
        <v>267</v>
      </c>
      <c r="D2" s="31"/>
    </row>
    <row r="3" spans="2:4" x14ac:dyDescent="0.25">
      <c r="B3" s="139">
        <v>1</v>
      </c>
      <c r="C3" s="136">
        <v>100</v>
      </c>
      <c r="D3" s="17"/>
    </row>
    <row r="4" spans="2:4" x14ac:dyDescent="0.25">
      <c r="B4" s="139">
        <v>2</v>
      </c>
      <c r="C4" s="136">
        <v>100</v>
      </c>
      <c r="D4" s="17"/>
    </row>
    <row r="5" spans="2:4" x14ac:dyDescent="0.25">
      <c r="B5" s="139">
        <v>3</v>
      </c>
      <c r="C5" s="136">
        <v>100</v>
      </c>
      <c r="D5" s="17"/>
    </row>
    <row r="6" spans="2:4" x14ac:dyDescent="0.25">
      <c r="B6" s="139">
        <v>4</v>
      </c>
      <c r="C6" s="136">
        <v>100</v>
      </c>
      <c r="D6" s="17"/>
    </row>
    <row r="7" spans="2:4" x14ac:dyDescent="0.25">
      <c r="B7" s="139">
        <v>5</v>
      </c>
      <c r="C7" s="136">
        <v>100</v>
      </c>
      <c r="D7" s="17"/>
    </row>
    <row r="8" spans="2:4" x14ac:dyDescent="0.25">
      <c r="B8" s="139">
        <v>6</v>
      </c>
      <c r="C8" s="136">
        <v>100</v>
      </c>
      <c r="D8" s="17"/>
    </row>
    <row r="9" spans="2:4" x14ac:dyDescent="0.25">
      <c r="B9" s="139">
        <v>7</v>
      </c>
      <c r="C9" s="136">
        <v>100</v>
      </c>
      <c r="D9" s="17"/>
    </row>
    <row r="10" spans="2:4" x14ac:dyDescent="0.25">
      <c r="B10" s="139">
        <v>8</v>
      </c>
      <c r="C10" s="37">
        <v>98.44</v>
      </c>
    </row>
    <row r="11" spans="2:4" x14ac:dyDescent="0.25">
      <c r="B11" s="139">
        <v>9</v>
      </c>
      <c r="C11" s="37">
        <v>98.52</v>
      </c>
    </row>
    <row r="12" spans="2:4" x14ac:dyDescent="0.25">
      <c r="B12" s="139">
        <v>10</v>
      </c>
      <c r="C12" s="37">
        <v>95.25</v>
      </c>
    </row>
    <row r="13" spans="2:4" x14ac:dyDescent="0.25">
      <c r="B13" s="139">
        <v>11</v>
      </c>
      <c r="C13" s="37">
        <v>95.67</v>
      </c>
    </row>
    <row r="14" spans="2:4" x14ac:dyDescent="0.25">
      <c r="B14" s="139">
        <v>12</v>
      </c>
      <c r="C14" s="37">
        <v>96.81</v>
      </c>
    </row>
    <row r="15" spans="2:4" x14ac:dyDescent="0.25">
      <c r="B15" s="139">
        <v>13</v>
      </c>
      <c r="C15" s="37">
        <v>97.54</v>
      </c>
    </row>
    <row r="16" spans="2:4" x14ac:dyDescent="0.25">
      <c r="B16" s="139">
        <v>14</v>
      </c>
      <c r="C16" s="37">
        <v>67.569999999999993</v>
      </c>
    </row>
    <row r="17" spans="2:5" x14ac:dyDescent="0.25">
      <c r="B17" s="139">
        <v>15</v>
      </c>
      <c r="C17" s="37">
        <v>68.52</v>
      </c>
    </row>
    <row r="18" spans="2:5" x14ac:dyDescent="0.25">
      <c r="B18" s="139">
        <v>16</v>
      </c>
      <c r="C18" s="37">
        <v>93</v>
      </c>
    </row>
    <row r="19" spans="2:5" x14ac:dyDescent="0.25">
      <c r="B19" s="30" t="s">
        <v>50</v>
      </c>
      <c r="C19">
        <f>SUM(C3:C18)</f>
        <v>1511.32</v>
      </c>
    </row>
    <row r="20" spans="2:5" x14ac:dyDescent="0.25">
      <c r="B20" t="s">
        <v>270</v>
      </c>
      <c r="C20">
        <f>C19/B18</f>
        <v>94.457499999999996</v>
      </c>
    </row>
    <row r="21" spans="2:5" ht="15" customHeight="1" x14ac:dyDescent="0.25">
      <c r="B21" s="220" t="s">
        <v>432</v>
      </c>
      <c r="C21" s="220"/>
      <c r="D21" s="32"/>
      <c r="E21" s="32"/>
    </row>
    <row r="22" spans="2:5" ht="53.25" customHeight="1" x14ac:dyDescent="0.25">
      <c r="B22" s="220"/>
      <c r="C22" s="220"/>
    </row>
  </sheetData>
  <mergeCells count="1">
    <mergeCell ref="B21:C2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95B3E-890B-4099-AD06-1F4FAD49C5EA}">
  <sheetPr>
    <tabColor rgb="FF92D050"/>
  </sheetPr>
  <dimension ref="B2:F14"/>
  <sheetViews>
    <sheetView workbookViewId="0">
      <selection activeCell="P27" sqref="P27"/>
    </sheetView>
  </sheetViews>
  <sheetFormatPr baseColWidth="10" defaultRowHeight="15" x14ac:dyDescent="0.25"/>
  <cols>
    <col min="2" max="2" width="21.7109375" customWidth="1"/>
    <col min="3" max="3" width="18.28515625" customWidth="1"/>
    <col min="4" max="4" width="12.28515625" customWidth="1"/>
  </cols>
  <sheetData>
    <row r="2" spans="2:6" x14ac:dyDescent="0.25">
      <c r="B2" s="49" t="s">
        <v>342</v>
      </c>
      <c r="C2" s="49" t="s">
        <v>433</v>
      </c>
      <c r="D2" s="49" t="s">
        <v>343</v>
      </c>
      <c r="E2" s="49" t="s">
        <v>344</v>
      </c>
      <c r="F2" s="12"/>
    </row>
    <row r="3" spans="2:6" x14ac:dyDescent="0.25">
      <c r="B3" s="37" t="s">
        <v>345</v>
      </c>
      <c r="C3" s="37">
        <v>284508</v>
      </c>
      <c r="D3" s="37">
        <f>SUM(D4:D10)</f>
        <v>1701853</v>
      </c>
      <c r="E3" s="37">
        <f>+D3/C3</f>
        <v>5.9817404080025867</v>
      </c>
      <c r="F3" s="12"/>
    </row>
    <row r="4" spans="2:6" x14ac:dyDescent="0.25">
      <c r="B4" s="37" t="s">
        <v>346</v>
      </c>
      <c r="C4" s="140">
        <v>57492.482750938718</v>
      </c>
      <c r="D4" s="37">
        <v>374934</v>
      </c>
      <c r="E4" s="37">
        <f t="shared" ref="E4:E12" si="0">+D4/C4</f>
        <v>6.5214438837898019</v>
      </c>
      <c r="F4" s="12"/>
    </row>
    <row r="5" spans="2:6" x14ac:dyDescent="0.25">
      <c r="B5" s="37" t="s">
        <v>347</v>
      </c>
      <c r="C5" s="140">
        <v>49263.060354646885</v>
      </c>
      <c r="D5" s="37">
        <v>321202</v>
      </c>
      <c r="E5" s="37">
        <f t="shared" si="0"/>
        <v>6.5201389781238319</v>
      </c>
      <c r="F5" s="12"/>
    </row>
    <row r="6" spans="2:6" x14ac:dyDescent="0.25">
      <c r="B6" s="37" t="s">
        <v>348</v>
      </c>
      <c r="C6" s="140">
        <v>31491.597132642244</v>
      </c>
      <c r="D6" s="37">
        <v>72296</v>
      </c>
      <c r="E6" s="37">
        <f t="shared" si="0"/>
        <v>2.2957235130212696</v>
      </c>
      <c r="F6" s="12"/>
    </row>
    <row r="7" spans="2:6" x14ac:dyDescent="0.25">
      <c r="B7" s="37" t="s">
        <v>349</v>
      </c>
      <c r="C7" s="140">
        <v>18430.839302204418</v>
      </c>
      <c r="D7" s="37">
        <v>31522</v>
      </c>
      <c r="E7" s="37">
        <f t="shared" si="0"/>
        <v>1.7102856513012847</v>
      </c>
      <c r="F7" s="12"/>
    </row>
    <row r="8" spans="2:6" x14ac:dyDescent="0.25">
      <c r="B8" s="37" t="s">
        <v>350</v>
      </c>
      <c r="C8" s="140">
        <v>43643.540489750456</v>
      </c>
      <c r="D8" s="37">
        <v>264656</v>
      </c>
      <c r="E8" s="37">
        <f t="shared" si="0"/>
        <v>6.0640359840227358</v>
      </c>
      <c r="F8" s="12"/>
    </row>
    <row r="9" spans="2:6" x14ac:dyDescent="0.25">
      <c r="B9" s="37" t="s">
        <v>351</v>
      </c>
      <c r="C9" s="140">
        <v>19110.661152332872</v>
      </c>
      <c r="D9" s="37">
        <v>121186</v>
      </c>
      <c r="E9" s="37">
        <f t="shared" si="0"/>
        <v>6.3412772082564297</v>
      </c>
      <c r="F9" s="12"/>
    </row>
    <row r="10" spans="2:6" x14ac:dyDescent="0.25">
      <c r="B10" s="37" t="s">
        <v>352</v>
      </c>
      <c r="C10" s="140">
        <v>65075.818817484418</v>
      </c>
      <c r="D10" s="37">
        <v>516057</v>
      </c>
      <c r="E10" s="37">
        <f t="shared" si="0"/>
        <v>7.9300884626187296</v>
      </c>
      <c r="F10" s="12"/>
    </row>
    <row r="11" spans="2:6" x14ac:dyDescent="0.25">
      <c r="B11" s="37" t="s">
        <v>434</v>
      </c>
      <c r="C11" s="140">
        <v>74298</v>
      </c>
      <c r="D11" s="37">
        <v>752357.44</v>
      </c>
      <c r="E11" s="37">
        <f t="shared" si="0"/>
        <v>10.126213895394223</v>
      </c>
      <c r="F11" s="12"/>
    </row>
    <row r="12" spans="2:6" x14ac:dyDescent="0.25">
      <c r="B12" s="141" t="s">
        <v>435</v>
      </c>
      <c r="C12" s="142">
        <f>+C3+C11</f>
        <v>358806</v>
      </c>
      <c r="D12" s="142">
        <f>+D3+D11</f>
        <v>2454210.44</v>
      </c>
      <c r="E12" s="37">
        <f t="shared" si="0"/>
        <v>6.8399370133163879</v>
      </c>
      <c r="F12" s="12"/>
    </row>
    <row r="13" spans="2:6" ht="33.75" customHeight="1" x14ac:dyDescent="0.25">
      <c r="B13" s="221" t="s">
        <v>436</v>
      </c>
      <c r="C13" s="222"/>
      <c r="D13" s="222"/>
      <c r="E13" s="223"/>
    </row>
    <row r="14" spans="2:6" x14ac:dyDescent="0.25">
      <c r="B14" s="224"/>
      <c r="C14" s="225"/>
      <c r="D14" s="225"/>
      <c r="E14" s="226"/>
    </row>
  </sheetData>
  <mergeCells count="1">
    <mergeCell ref="B13:E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F847F-F405-4EC0-99DF-D0F5B56CB4D0}">
  <sheetPr>
    <tabColor rgb="FF92D050"/>
  </sheetPr>
  <dimension ref="B3:O19"/>
  <sheetViews>
    <sheetView topLeftCell="A7" zoomScale="102" workbookViewId="0">
      <selection activeCell="B16" sqref="B16"/>
    </sheetView>
  </sheetViews>
  <sheetFormatPr baseColWidth="10" defaultRowHeight="15" x14ac:dyDescent="0.25"/>
  <cols>
    <col min="2" max="2" width="16.5703125" customWidth="1"/>
  </cols>
  <sheetData>
    <row r="3" spans="2:15" ht="60" x14ac:dyDescent="0.25">
      <c r="B3" s="50" t="s">
        <v>354</v>
      </c>
      <c r="C3" s="50" t="s">
        <v>355</v>
      </c>
      <c r="D3" s="51" t="s">
        <v>356</v>
      </c>
      <c r="E3" s="52" t="s">
        <v>357</v>
      </c>
      <c r="F3" s="52" t="s">
        <v>358</v>
      </c>
      <c r="G3" s="53" t="s">
        <v>359</v>
      </c>
      <c r="H3" s="52" t="s">
        <v>360</v>
      </c>
      <c r="I3" s="52" t="s">
        <v>361</v>
      </c>
      <c r="J3" s="53" t="s">
        <v>362</v>
      </c>
      <c r="N3">
        <v>2018</v>
      </c>
    </row>
    <row r="4" spans="2:15" x14ac:dyDescent="0.25">
      <c r="B4" s="54" t="s">
        <v>363</v>
      </c>
      <c r="C4" s="54" t="s">
        <v>364</v>
      </c>
      <c r="D4" s="55">
        <v>3085</v>
      </c>
      <c r="E4" s="56">
        <v>1263</v>
      </c>
      <c r="F4" s="56">
        <v>7937</v>
      </c>
      <c r="G4" s="57">
        <v>103070</v>
      </c>
      <c r="H4" s="143">
        <f>+J4/N6</f>
        <v>136533.7697014955</v>
      </c>
      <c r="I4" s="143">
        <f>+J4/N5</f>
        <v>124735.68018318673</v>
      </c>
      <c r="J4" s="143">
        <v>358206</v>
      </c>
      <c r="N4" s="57">
        <v>302642</v>
      </c>
    </row>
    <row r="5" spans="2:15" x14ac:dyDescent="0.25">
      <c r="B5" s="54"/>
      <c r="C5" s="54"/>
      <c r="D5" s="56"/>
      <c r="E5" s="56"/>
      <c r="F5" s="56"/>
      <c r="G5" s="56"/>
      <c r="H5" s="56"/>
      <c r="I5" s="144"/>
      <c r="N5">
        <v>2.871720420924782</v>
      </c>
      <c r="O5" t="s">
        <v>437</v>
      </c>
    </row>
    <row r="6" spans="2:15" x14ac:dyDescent="0.25">
      <c r="B6" s="54"/>
      <c r="C6" s="54"/>
      <c r="D6" s="56"/>
      <c r="E6" s="56"/>
      <c r="F6" s="56"/>
      <c r="G6" s="56"/>
      <c r="H6" s="56"/>
      <c r="I6" s="56"/>
      <c r="J6" s="56"/>
      <c r="N6">
        <v>2.6235707164838975</v>
      </c>
      <c r="O6" t="s">
        <v>438</v>
      </c>
    </row>
    <row r="7" spans="2:15" x14ac:dyDescent="0.25">
      <c r="B7" s="60" t="s">
        <v>373</v>
      </c>
      <c r="C7" s="60" t="s">
        <v>372</v>
      </c>
    </row>
    <row r="8" spans="2:15" ht="30" x14ac:dyDescent="0.25">
      <c r="B8" s="59" t="s">
        <v>370</v>
      </c>
      <c r="C8" s="145">
        <f>+I4</f>
        <v>124735.68018318673</v>
      </c>
    </row>
    <row r="9" spans="2:15" ht="30" x14ac:dyDescent="0.25">
      <c r="B9" s="59" t="s">
        <v>371</v>
      </c>
      <c r="C9" s="145">
        <f>+H4</f>
        <v>136533.7697014955</v>
      </c>
    </row>
    <row r="10" spans="2:15" x14ac:dyDescent="0.25">
      <c r="B10" s="227" t="s">
        <v>369</v>
      </c>
      <c r="C10" s="228">
        <f>C8/C9</f>
        <v>0.91358848771184598</v>
      </c>
    </row>
    <row r="11" spans="2:15" x14ac:dyDescent="0.25">
      <c r="B11" s="227"/>
      <c r="C11" s="229"/>
    </row>
    <row r="14" spans="2:15" ht="60" x14ac:dyDescent="0.25">
      <c r="B14" s="65" t="s">
        <v>453</v>
      </c>
      <c r="C14" s="65" t="s">
        <v>154</v>
      </c>
      <c r="D14" s="65" t="s">
        <v>459</v>
      </c>
      <c r="E14" s="65" t="s">
        <v>454</v>
      </c>
    </row>
    <row r="15" spans="2:15" x14ac:dyDescent="0.25">
      <c r="B15" s="58" t="s">
        <v>455</v>
      </c>
      <c r="C15" s="58">
        <v>80</v>
      </c>
      <c r="D15" s="58">
        <v>49</v>
      </c>
      <c r="E15" s="58">
        <v>31</v>
      </c>
    </row>
    <row r="16" spans="2:15" ht="30" x14ac:dyDescent="0.25">
      <c r="B16" s="58" t="s">
        <v>458</v>
      </c>
      <c r="C16" s="58">
        <v>991</v>
      </c>
      <c r="D16" s="58">
        <v>66</v>
      </c>
      <c r="E16" s="58">
        <v>925</v>
      </c>
    </row>
    <row r="17" spans="2:5" x14ac:dyDescent="0.25">
      <c r="B17" s="58" t="s">
        <v>457</v>
      </c>
      <c r="C17" s="58">
        <v>729</v>
      </c>
      <c r="D17" s="58">
        <v>659</v>
      </c>
      <c r="E17" s="58">
        <v>70</v>
      </c>
    </row>
    <row r="18" spans="2:5" ht="30" x14ac:dyDescent="0.25">
      <c r="B18" s="58" t="s">
        <v>456</v>
      </c>
      <c r="C18" s="58">
        <v>265</v>
      </c>
      <c r="D18" s="58">
        <v>182</v>
      </c>
      <c r="E18" s="58">
        <v>83</v>
      </c>
    </row>
    <row r="19" spans="2:5" ht="88.5" customHeight="1" x14ac:dyDescent="0.25">
      <c r="B19" s="230" t="s">
        <v>460</v>
      </c>
      <c r="C19" s="230"/>
      <c r="D19" s="230"/>
      <c r="E19" s="230"/>
    </row>
  </sheetData>
  <mergeCells count="3">
    <mergeCell ref="B10:B11"/>
    <mergeCell ref="C10:C11"/>
    <mergeCell ref="B19:E19"/>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4766D-8B38-4BAA-9D77-83C4283D66F5}">
  <sheetPr>
    <tabColor rgb="FF92D050"/>
  </sheetPr>
  <dimension ref="A1:I18"/>
  <sheetViews>
    <sheetView workbookViewId="0">
      <selection activeCell="B3" sqref="B3"/>
    </sheetView>
  </sheetViews>
  <sheetFormatPr baseColWidth="10" defaultRowHeight="15" x14ac:dyDescent="0.25"/>
  <cols>
    <col min="1" max="1" width="22.85546875" customWidth="1"/>
    <col min="3" max="5" width="16.5703125" customWidth="1"/>
  </cols>
  <sheetData>
    <row r="1" spans="1:9" x14ac:dyDescent="0.25">
      <c r="A1" s="231" t="s">
        <v>439</v>
      </c>
      <c r="B1" s="232"/>
    </row>
    <row r="2" spans="1:9" ht="30" x14ac:dyDescent="0.25">
      <c r="A2" s="70" t="s">
        <v>396</v>
      </c>
      <c r="B2" s="69">
        <v>59140</v>
      </c>
    </row>
    <row r="3" spans="1:9" ht="30" x14ac:dyDescent="0.25">
      <c r="A3" s="70" t="s">
        <v>440</v>
      </c>
      <c r="B3" s="69">
        <f>+F17</f>
        <v>57821</v>
      </c>
      <c r="C3" s="71"/>
      <c r="D3" s="71"/>
      <c r="E3" s="71"/>
    </row>
    <row r="5" spans="1:9" x14ac:dyDescent="0.25">
      <c r="B5" t="s">
        <v>441</v>
      </c>
    </row>
    <row r="7" spans="1:9" ht="15" customHeight="1" x14ac:dyDescent="0.25">
      <c r="B7" s="233" t="s">
        <v>374</v>
      </c>
      <c r="C7" s="233"/>
      <c r="D7" s="233"/>
      <c r="E7" s="233"/>
      <c r="F7" s="233"/>
      <c r="G7" s="233"/>
      <c r="H7" s="233"/>
      <c r="I7" s="233"/>
    </row>
    <row r="8" spans="1:9" ht="15" customHeight="1" thickBot="1" x14ac:dyDescent="0.3">
      <c r="B8" s="146"/>
      <c r="C8" s="146" t="s">
        <v>442</v>
      </c>
      <c r="D8" s="146" t="s">
        <v>443</v>
      </c>
      <c r="E8" s="146" t="s">
        <v>444</v>
      </c>
      <c r="F8" s="146" t="s">
        <v>445</v>
      </c>
    </row>
    <row r="9" spans="1:9" ht="15" customHeight="1" thickBot="1" x14ac:dyDescent="0.3">
      <c r="B9" s="147" t="s">
        <v>375</v>
      </c>
      <c r="C9" s="148">
        <v>26</v>
      </c>
      <c r="D9" s="149">
        <v>31</v>
      </c>
      <c r="E9" s="150">
        <v>488</v>
      </c>
      <c r="F9" s="149">
        <f>SUM(C9:E9)</f>
        <v>545</v>
      </c>
    </row>
    <row r="10" spans="1:9" ht="15.75" thickBot="1" x14ac:dyDescent="0.3">
      <c r="B10" s="147" t="s">
        <v>376</v>
      </c>
      <c r="C10" s="148">
        <v>22</v>
      </c>
      <c r="D10" s="149">
        <v>42</v>
      </c>
      <c r="E10" s="150">
        <v>647</v>
      </c>
      <c r="F10" s="149">
        <f t="shared" ref="F10:F16" si="0">SUM(C10:E10)</f>
        <v>711</v>
      </c>
    </row>
    <row r="11" spans="1:9" ht="15.75" thickBot="1" x14ac:dyDescent="0.3">
      <c r="B11" s="147" t="s">
        <v>377</v>
      </c>
      <c r="C11" s="149">
        <v>2719</v>
      </c>
      <c r="D11" s="149">
        <v>45</v>
      </c>
      <c r="E11" s="151">
        <v>945</v>
      </c>
      <c r="F11" s="149">
        <f t="shared" si="0"/>
        <v>3709</v>
      </c>
    </row>
    <row r="12" spans="1:9" ht="29.25" thickBot="1" x14ac:dyDescent="0.3">
      <c r="B12" s="147" t="s">
        <v>378</v>
      </c>
      <c r="C12" s="149">
        <v>17371</v>
      </c>
      <c r="D12" s="149">
        <v>80</v>
      </c>
      <c r="E12" s="151">
        <v>4418</v>
      </c>
      <c r="F12" s="149">
        <f t="shared" si="0"/>
        <v>21869</v>
      </c>
    </row>
    <row r="13" spans="1:9" ht="43.5" thickBot="1" x14ac:dyDescent="0.3">
      <c r="B13" s="152" t="s">
        <v>379</v>
      </c>
      <c r="C13" s="153">
        <v>15760</v>
      </c>
      <c r="D13" s="153">
        <v>41</v>
      </c>
      <c r="E13" s="154">
        <v>3189</v>
      </c>
      <c r="F13" s="149">
        <f t="shared" si="0"/>
        <v>18990</v>
      </c>
    </row>
    <row r="14" spans="1:9" ht="16.5" thickTop="1" thickBot="1" x14ac:dyDescent="0.3">
      <c r="B14" s="147" t="s">
        <v>380</v>
      </c>
      <c r="C14" s="149">
        <v>5477</v>
      </c>
      <c r="D14" s="149">
        <v>14</v>
      </c>
      <c r="E14" s="151">
        <v>1378</v>
      </c>
      <c r="F14" s="149">
        <f t="shared" si="0"/>
        <v>6869</v>
      </c>
    </row>
    <row r="15" spans="1:9" ht="15.75" thickBot="1" x14ac:dyDescent="0.3">
      <c r="B15" s="147" t="s">
        <v>381</v>
      </c>
      <c r="C15" s="149">
        <v>2929</v>
      </c>
      <c r="D15" s="149">
        <v>47</v>
      </c>
      <c r="E15" s="151">
        <v>1276</v>
      </c>
      <c r="F15" s="149">
        <f t="shared" si="0"/>
        <v>4252</v>
      </c>
    </row>
    <row r="16" spans="1:9" ht="43.5" thickBot="1" x14ac:dyDescent="0.3">
      <c r="B16" s="147" t="s">
        <v>382</v>
      </c>
      <c r="C16" s="149">
        <v>848</v>
      </c>
      <c r="D16" s="149">
        <v>0</v>
      </c>
      <c r="E16" s="151">
        <v>28</v>
      </c>
      <c r="F16" s="149">
        <f t="shared" si="0"/>
        <v>876</v>
      </c>
    </row>
    <row r="17" spans="2:6" ht="15.75" thickBot="1" x14ac:dyDescent="0.3">
      <c r="B17" s="147" t="s">
        <v>383</v>
      </c>
      <c r="C17" s="149">
        <f t="shared" ref="C17:E17" si="1">SUM(C9:C16)</f>
        <v>45152</v>
      </c>
      <c r="D17" s="149">
        <f t="shared" si="1"/>
        <v>300</v>
      </c>
      <c r="E17" s="149">
        <f t="shared" si="1"/>
        <v>12369</v>
      </c>
      <c r="F17" s="149">
        <f>SUM(F9:F16)</f>
        <v>57821</v>
      </c>
    </row>
    <row r="18" spans="2:6" x14ac:dyDescent="0.25">
      <c r="B18" s="61" t="s">
        <v>446</v>
      </c>
    </row>
  </sheetData>
  <mergeCells count="2">
    <mergeCell ref="A1:B1"/>
    <mergeCell ref="B7:I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3B2ED-AF3C-4E52-A84D-AB9BA94A6A3F}">
  <sheetPr>
    <tabColor rgb="FF92D050"/>
  </sheetPr>
  <dimension ref="A1:J7"/>
  <sheetViews>
    <sheetView workbookViewId="0">
      <selection activeCell="D8" sqref="D8"/>
    </sheetView>
  </sheetViews>
  <sheetFormatPr baseColWidth="10" defaultRowHeight="15" x14ac:dyDescent="0.25"/>
  <cols>
    <col min="1" max="1" width="19.140625" customWidth="1"/>
    <col min="2" max="2" width="36.5703125" customWidth="1"/>
    <col min="3" max="3" width="27.5703125" customWidth="1"/>
  </cols>
  <sheetData>
    <row r="1" spans="1:10" s="30" customFormat="1" ht="49.5" customHeight="1" x14ac:dyDescent="0.25">
      <c r="A1" s="104" t="s">
        <v>163</v>
      </c>
      <c r="B1" s="104" t="s">
        <v>166</v>
      </c>
      <c r="C1" s="104" t="s">
        <v>286</v>
      </c>
      <c r="H1" s="160" t="s">
        <v>467</v>
      </c>
      <c r="I1" s="30" t="s">
        <v>468</v>
      </c>
      <c r="J1" s="30" t="s">
        <v>469</v>
      </c>
    </row>
    <row r="2" spans="1:10" x14ac:dyDescent="0.25">
      <c r="A2" s="166" t="s">
        <v>247</v>
      </c>
      <c r="B2" s="166" t="s">
        <v>248</v>
      </c>
      <c r="C2" s="97" t="s">
        <v>282</v>
      </c>
      <c r="D2" s="97">
        <v>0</v>
      </c>
      <c r="H2" s="105">
        <v>50000</v>
      </c>
      <c r="I2" s="105">
        <v>50000</v>
      </c>
      <c r="J2">
        <f>+I2*0.001</f>
        <v>50</v>
      </c>
    </row>
    <row r="3" spans="1:10" x14ac:dyDescent="0.25">
      <c r="A3" s="166"/>
      <c r="B3" s="166"/>
      <c r="C3" s="97" t="s">
        <v>283</v>
      </c>
      <c r="D3" s="97">
        <v>0</v>
      </c>
    </row>
    <row r="4" spans="1:10" x14ac:dyDescent="0.25">
      <c r="A4" s="166"/>
      <c r="B4" s="166"/>
      <c r="C4" s="97" t="s">
        <v>284</v>
      </c>
      <c r="D4" s="97">
        <f>+J2</f>
        <v>50</v>
      </c>
    </row>
    <row r="5" spans="1:10" ht="25.5" x14ac:dyDescent="0.25">
      <c r="A5" s="166"/>
      <c r="B5" s="97" t="s">
        <v>250</v>
      </c>
      <c r="C5" s="97" t="s">
        <v>279</v>
      </c>
      <c r="D5" s="97">
        <v>819.02300000000002</v>
      </c>
    </row>
    <row r="7" spans="1:10" ht="38.25" x14ac:dyDescent="0.25">
      <c r="C7" s="161" t="s">
        <v>470</v>
      </c>
      <c r="D7" s="162">
        <f>+D4/D5</f>
        <v>6.1048346627628279E-2</v>
      </c>
    </row>
  </sheetData>
  <mergeCells count="2">
    <mergeCell ref="A2:A5"/>
    <mergeCell ref="B2:B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67FF4-E518-4CCD-BE46-6E797409B215}">
  <sheetPr>
    <tabColor rgb="FF92D050"/>
  </sheetPr>
  <dimension ref="B1:E60"/>
  <sheetViews>
    <sheetView topLeftCell="A31" workbookViewId="0">
      <selection activeCell="H53" sqref="H53"/>
    </sheetView>
  </sheetViews>
  <sheetFormatPr baseColWidth="10" defaultRowHeight="15" x14ac:dyDescent="0.25"/>
  <cols>
    <col min="2" max="2" width="7.7109375" customWidth="1"/>
    <col min="3" max="3" width="16" customWidth="1"/>
    <col min="4" max="4" width="33.5703125" bestFit="1" customWidth="1"/>
  </cols>
  <sheetData>
    <row r="1" spans="2:5" x14ac:dyDescent="0.25">
      <c r="C1" s="234" t="s">
        <v>335</v>
      </c>
      <c r="D1" s="234"/>
    </row>
    <row r="3" spans="2:5" x14ac:dyDescent="0.25">
      <c r="B3" s="48" t="s">
        <v>259</v>
      </c>
      <c r="C3" s="48" t="s">
        <v>326</v>
      </c>
      <c r="D3" s="48" t="s">
        <v>325</v>
      </c>
      <c r="E3" s="48" t="s">
        <v>17</v>
      </c>
    </row>
    <row r="4" spans="2:5" x14ac:dyDescent="0.25">
      <c r="B4" s="37">
        <v>1</v>
      </c>
      <c r="C4" s="37" t="s">
        <v>299</v>
      </c>
      <c r="D4" s="37" t="s">
        <v>300</v>
      </c>
      <c r="E4" s="37">
        <v>1.010043</v>
      </c>
    </row>
    <row r="5" spans="2:5" x14ac:dyDescent="0.25">
      <c r="B5" s="37">
        <v>2</v>
      </c>
      <c r="C5" s="37" t="s">
        <v>299</v>
      </c>
      <c r="D5" s="37" t="s">
        <v>300</v>
      </c>
      <c r="E5" s="37">
        <v>6.000413</v>
      </c>
    </row>
    <row r="6" spans="2:5" x14ac:dyDescent="0.25">
      <c r="B6" s="37">
        <v>3</v>
      </c>
      <c r="C6" s="37" t="s">
        <v>299</v>
      </c>
      <c r="D6" s="37" t="s">
        <v>300</v>
      </c>
      <c r="E6" s="37">
        <v>1.039326</v>
      </c>
    </row>
    <row r="7" spans="2:5" x14ac:dyDescent="0.25">
      <c r="B7" s="37">
        <v>4</v>
      </c>
      <c r="C7" s="37" t="s">
        <v>299</v>
      </c>
      <c r="D7" s="37" t="s">
        <v>300</v>
      </c>
      <c r="E7" s="37">
        <v>0.18048700000000001</v>
      </c>
    </row>
    <row r="8" spans="2:5" x14ac:dyDescent="0.25">
      <c r="B8" s="37">
        <v>5</v>
      </c>
      <c r="C8" s="37" t="s">
        <v>299</v>
      </c>
      <c r="D8" s="37" t="s">
        <v>300</v>
      </c>
      <c r="E8" s="37">
        <v>1.8180000000000001</v>
      </c>
    </row>
    <row r="9" spans="2:5" x14ac:dyDescent="0.25">
      <c r="B9" s="37">
        <v>6</v>
      </c>
      <c r="C9" s="37" t="s">
        <v>299</v>
      </c>
      <c r="D9" s="37" t="s">
        <v>300</v>
      </c>
      <c r="E9" s="37">
        <v>2.1481180000000002</v>
      </c>
    </row>
    <row r="10" spans="2:5" x14ac:dyDescent="0.25">
      <c r="B10" s="37">
        <v>7</v>
      </c>
      <c r="C10" s="37" t="s">
        <v>299</v>
      </c>
      <c r="D10" s="37" t="s">
        <v>300</v>
      </c>
      <c r="E10" s="37">
        <v>3.7179530000000001</v>
      </c>
    </row>
    <row r="11" spans="2:5" x14ac:dyDescent="0.25">
      <c r="B11" s="37">
        <v>8</v>
      </c>
      <c r="C11" s="37" t="s">
        <v>299</v>
      </c>
      <c r="D11" s="37" t="s">
        <v>300</v>
      </c>
      <c r="E11" s="37">
        <v>6.1573999999999997E-2</v>
      </c>
    </row>
    <row r="12" spans="2:5" x14ac:dyDescent="0.25">
      <c r="B12" s="37">
        <v>9</v>
      </c>
      <c r="C12" s="37" t="s">
        <v>299</v>
      </c>
      <c r="D12" s="37" t="s">
        <v>300</v>
      </c>
      <c r="E12" s="37">
        <v>1.1242829999999999</v>
      </c>
    </row>
    <row r="13" spans="2:5" x14ac:dyDescent="0.25">
      <c r="B13" s="37">
        <v>10</v>
      </c>
      <c r="C13" s="37" t="s">
        <v>299</v>
      </c>
      <c r="D13" s="37" t="s">
        <v>301</v>
      </c>
      <c r="E13" s="37">
        <v>1.521782</v>
      </c>
    </row>
    <row r="14" spans="2:5" x14ac:dyDescent="0.25">
      <c r="B14" s="37">
        <v>11</v>
      </c>
      <c r="C14" s="37" t="s">
        <v>299</v>
      </c>
      <c r="D14" s="37" t="s">
        <v>301</v>
      </c>
      <c r="E14" s="37">
        <v>8.1203999999999998E-2</v>
      </c>
    </row>
    <row r="15" spans="2:5" x14ac:dyDescent="0.25">
      <c r="B15" s="37">
        <v>12</v>
      </c>
      <c r="C15" s="37" t="s">
        <v>299</v>
      </c>
      <c r="D15" s="37" t="s">
        <v>302</v>
      </c>
      <c r="E15" s="37">
        <v>1.0006269999999999</v>
      </c>
    </row>
    <row r="16" spans="2:5" x14ac:dyDescent="0.25">
      <c r="B16" s="37">
        <v>13</v>
      </c>
      <c r="C16" s="37" t="s">
        <v>299</v>
      </c>
      <c r="D16" s="37" t="s">
        <v>303</v>
      </c>
      <c r="E16" s="37">
        <v>4.7544890000000004</v>
      </c>
    </row>
    <row r="17" spans="2:5" x14ac:dyDescent="0.25">
      <c r="B17" s="37">
        <v>14</v>
      </c>
      <c r="C17" s="37" t="s">
        <v>299</v>
      </c>
      <c r="D17" s="37" t="s">
        <v>304</v>
      </c>
      <c r="E17" s="37">
        <v>0.94112300000000004</v>
      </c>
    </row>
    <row r="18" spans="2:5" x14ac:dyDescent="0.25">
      <c r="B18" s="37">
        <v>15</v>
      </c>
      <c r="C18" s="37" t="s">
        <v>299</v>
      </c>
      <c r="D18" s="37" t="s">
        <v>305</v>
      </c>
      <c r="E18" s="37">
        <v>2.077032</v>
      </c>
    </row>
    <row r="19" spans="2:5" x14ac:dyDescent="0.25">
      <c r="B19" s="37">
        <v>16</v>
      </c>
      <c r="C19" s="37" t="s">
        <v>299</v>
      </c>
      <c r="D19" s="37" t="s">
        <v>305</v>
      </c>
      <c r="E19" s="37">
        <v>0.16594</v>
      </c>
    </row>
    <row r="20" spans="2:5" x14ac:dyDescent="0.25">
      <c r="B20" s="37">
        <v>17</v>
      </c>
      <c r="C20" s="37" t="s">
        <v>299</v>
      </c>
      <c r="D20" s="37" t="s">
        <v>306</v>
      </c>
      <c r="E20" s="37">
        <v>0.34057599999999999</v>
      </c>
    </row>
    <row r="21" spans="2:5" x14ac:dyDescent="0.25">
      <c r="B21" s="37">
        <v>18</v>
      </c>
      <c r="C21" s="37" t="s">
        <v>299</v>
      </c>
      <c r="D21" s="37" t="s">
        <v>307</v>
      </c>
      <c r="E21" s="37">
        <v>17.266013000000001</v>
      </c>
    </row>
    <row r="22" spans="2:5" x14ac:dyDescent="0.25">
      <c r="B22" s="37">
        <v>19</v>
      </c>
      <c r="C22" s="37" t="s">
        <v>299</v>
      </c>
      <c r="D22" s="37" t="s">
        <v>308</v>
      </c>
      <c r="E22" s="37">
        <v>0.49665700000000002</v>
      </c>
    </row>
    <row r="23" spans="2:5" x14ac:dyDescent="0.25">
      <c r="B23" s="37">
        <v>20</v>
      </c>
      <c r="C23" s="37" t="s">
        <v>299</v>
      </c>
      <c r="D23" s="37" t="s">
        <v>309</v>
      </c>
      <c r="E23" s="37">
        <v>8.0361960000000003</v>
      </c>
    </row>
    <row r="24" spans="2:5" x14ac:dyDescent="0.25">
      <c r="B24" s="37">
        <v>21</v>
      </c>
      <c r="C24" s="37" t="s">
        <v>299</v>
      </c>
      <c r="D24" s="37" t="s">
        <v>310</v>
      </c>
      <c r="E24" s="37">
        <v>4.7517480000000001</v>
      </c>
    </row>
    <row r="25" spans="2:5" x14ac:dyDescent="0.25">
      <c r="B25" s="37">
        <v>22</v>
      </c>
      <c r="C25" s="37" t="s">
        <v>299</v>
      </c>
      <c r="D25" s="37" t="s">
        <v>311</v>
      </c>
      <c r="E25" s="37">
        <v>2.1437339999999998</v>
      </c>
    </row>
    <row r="26" spans="2:5" x14ac:dyDescent="0.25">
      <c r="B26" s="37">
        <v>23</v>
      </c>
      <c r="C26" s="37" t="s">
        <v>299</v>
      </c>
      <c r="D26" s="37" t="s">
        <v>312</v>
      </c>
      <c r="E26" s="37">
        <v>1.604997</v>
      </c>
    </row>
    <row r="27" spans="2:5" x14ac:dyDescent="0.25">
      <c r="B27" s="37">
        <v>24</v>
      </c>
      <c r="C27" s="37" t="s">
        <v>299</v>
      </c>
      <c r="D27" s="37" t="s">
        <v>313</v>
      </c>
      <c r="E27" s="37">
        <v>3.5803950000000002</v>
      </c>
    </row>
    <row r="28" spans="2:5" x14ac:dyDescent="0.25">
      <c r="B28" s="37">
        <v>25</v>
      </c>
      <c r="C28" s="37" t="s">
        <v>299</v>
      </c>
      <c r="D28" s="37" t="s">
        <v>314</v>
      </c>
      <c r="E28" s="37">
        <v>1.96882</v>
      </c>
    </row>
    <row r="29" spans="2:5" x14ac:dyDescent="0.25">
      <c r="B29" s="37">
        <v>26</v>
      </c>
      <c r="C29" s="37" t="s">
        <v>299</v>
      </c>
      <c r="D29" s="37" t="s">
        <v>315</v>
      </c>
      <c r="E29" s="37">
        <v>3.72546</v>
      </c>
    </row>
    <row r="30" spans="2:5" x14ac:dyDescent="0.25">
      <c r="B30" s="37">
        <v>27</v>
      </c>
      <c r="C30" s="37" t="s">
        <v>299</v>
      </c>
      <c r="D30" s="37" t="s">
        <v>316</v>
      </c>
      <c r="E30" s="37">
        <v>10.359408999999999</v>
      </c>
    </row>
    <row r="31" spans="2:5" x14ac:dyDescent="0.25">
      <c r="B31" s="37">
        <v>28</v>
      </c>
      <c r="C31" s="37" t="s">
        <v>299</v>
      </c>
      <c r="D31" s="37" t="s">
        <v>317</v>
      </c>
      <c r="E31" s="37">
        <v>4.4058400000000004</v>
      </c>
    </row>
    <row r="32" spans="2:5" x14ac:dyDescent="0.25">
      <c r="B32" s="37">
        <v>29</v>
      </c>
      <c r="C32" s="37" t="s">
        <v>299</v>
      </c>
      <c r="D32" s="37" t="s">
        <v>317</v>
      </c>
      <c r="E32" s="37">
        <v>0.50294000000000005</v>
      </c>
    </row>
    <row r="33" spans="2:5" x14ac:dyDescent="0.25">
      <c r="B33" s="37">
        <v>30</v>
      </c>
      <c r="C33" s="37" t="s">
        <v>299</v>
      </c>
      <c r="D33" s="37" t="s">
        <v>318</v>
      </c>
      <c r="E33" s="37">
        <v>2.2725960000000001</v>
      </c>
    </row>
    <row r="34" spans="2:5" x14ac:dyDescent="0.25">
      <c r="B34" s="37">
        <v>31</v>
      </c>
      <c r="C34" s="37" t="s">
        <v>299</v>
      </c>
      <c r="D34" s="37" t="s">
        <v>319</v>
      </c>
      <c r="E34" s="37">
        <v>1.776105</v>
      </c>
    </row>
    <row r="35" spans="2:5" x14ac:dyDescent="0.25">
      <c r="B35" s="37">
        <v>32</v>
      </c>
      <c r="C35" s="37" t="s">
        <v>299</v>
      </c>
      <c r="D35" s="37" t="s">
        <v>319</v>
      </c>
      <c r="E35" s="37">
        <v>0.20066100000000001</v>
      </c>
    </row>
    <row r="36" spans="2:5" x14ac:dyDescent="0.25">
      <c r="B36" s="37">
        <v>33</v>
      </c>
      <c r="C36" s="37" t="s">
        <v>299</v>
      </c>
      <c r="D36" s="37" t="s">
        <v>319</v>
      </c>
      <c r="E36" s="37">
        <v>1.0179229999999999</v>
      </c>
    </row>
    <row r="37" spans="2:5" x14ac:dyDescent="0.25">
      <c r="B37" s="37">
        <v>34</v>
      </c>
      <c r="C37" s="37" t="s">
        <v>299</v>
      </c>
      <c r="D37" s="37" t="s">
        <v>319</v>
      </c>
      <c r="E37" s="37">
        <v>0.51562399999999997</v>
      </c>
    </row>
    <row r="38" spans="2:5" x14ac:dyDescent="0.25">
      <c r="B38" s="37">
        <v>35</v>
      </c>
      <c r="C38" s="37" t="s">
        <v>299</v>
      </c>
      <c r="D38" s="37" t="s">
        <v>319</v>
      </c>
      <c r="E38" s="37">
        <v>0.120864</v>
      </c>
    </row>
    <row r="39" spans="2:5" x14ac:dyDescent="0.25">
      <c r="B39" s="37">
        <v>36</v>
      </c>
      <c r="C39" s="37" t="s">
        <v>299</v>
      </c>
      <c r="D39" s="37" t="s">
        <v>319</v>
      </c>
      <c r="E39" s="37">
        <v>0.41894100000000001</v>
      </c>
    </row>
    <row r="40" spans="2:5" x14ac:dyDescent="0.25">
      <c r="B40" s="37">
        <v>37</v>
      </c>
      <c r="C40" s="37" t="s">
        <v>299</v>
      </c>
      <c r="D40" s="37" t="s">
        <v>320</v>
      </c>
      <c r="E40" s="37">
        <v>43.507435999999998</v>
      </c>
    </row>
    <row r="41" spans="2:5" x14ac:dyDescent="0.25">
      <c r="B41" s="37">
        <v>38</v>
      </c>
      <c r="C41" s="37" t="s">
        <v>299</v>
      </c>
      <c r="D41" s="37" t="s">
        <v>321</v>
      </c>
      <c r="E41" s="37">
        <v>1.6343920000000001</v>
      </c>
    </row>
    <row r="42" spans="2:5" x14ac:dyDescent="0.25">
      <c r="B42" s="37">
        <v>39</v>
      </c>
      <c r="C42" s="37" t="s">
        <v>299</v>
      </c>
      <c r="D42" s="37" t="s">
        <v>322</v>
      </c>
      <c r="E42" s="37">
        <v>0.104333</v>
      </c>
    </row>
    <row r="43" spans="2:5" x14ac:dyDescent="0.25">
      <c r="B43" s="37">
        <v>40</v>
      </c>
      <c r="C43" s="37" t="s">
        <v>299</v>
      </c>
      <c r="D43" s="37" t="s">
        <v>322</v>
      </c>
      <c r="E43" s="37">
        <v>0.844329</v>
      </c>
    </row>
    <row r="44" spans="2:5" x14ac:dyDescent="0.25">
      <c r="B44" s="37">
        <v>41</v>
      </c>
      <c r="C44" s="37" t="s">
        <v>299</v>
      </c>
      <c r="D44" s="37" t="s">
        <v>322</v>
      </c>
      <c r="E44" s="37">
        <v>0.196713</v>
      </c>
    </row>
    <row r="45" spans="2:5" x14ac:dyDescent="0.25">
      <c r="B45" s="37">
        <v>42</v>
      </c>
      <c r="C45" s="37" t="s">
        <v>299</v>
      </c>
      <c r="D45" s="37" t="s">
        <v>323</v>
      </c>
      <c r="E45" s="37">
        <v>1.2943309999999999</v>
      </c>
    </row>
    <row r="46" spans="2:5" x14ac:dyDescent="0.25">
      <c r="B46" s="37">
        <v>43</v>
      </c>
      <c r="C46" s="37" t="s">
        <v>299</v>
      </c>
      <c r="D46" s="37" t="s">
        <v>323</v>
      </c>
      <c r="E46" s="37">
        <v>3.6489349999999998</v>
      </c>
    </row>
    <row r="47" spans="2:5" x14ac:dyDescent="0.25">
      <c r="B47" s="37">
        <v>44</v>
      </c>
      <c r="C47" s="37" t="s">
        <v>299</v>
      </c>
      <c r="D47" s="37" t="s">
        <v>323</v>
      </c>
      <c r="E47" s="37">
        <v>5.4910189999999997</v>
      </c>
    </row>
    <row r="48" spans="2:5" x14ac:dyDescent="0.25">
      <c r="B48" s="37">
        <v>45</v>
      </c>
      <c r="C48" s="37" t="s">
        <v>299</v>
      </c>
      <c r="D48" s="37" t="s">
        <v>324</v>
      </c>
      <c r="E48" s="37">
        <v>0.70126200000000005</v>
      </c>
    </row>
    <row r="50" spans="2:4" x14ac:dyDescent="0.25">
      <c r="B50" s="199" t="s">
        <v>298</v>
      </c>
      <c r="C50" s="199"/>
      <c r="D50" s="199"/>
    </row>
    <row r="52" spans="2:4" x14ac:dyDescent="0.25">
      <c r="B52" s="37" t="s">
        <v>259</v>
      </c>
      <c r="C52" s="37" t="s">
        <v>327</v>
      </c>
      <c r="D52" s="37" t="s">
        <v>328</v>
      </c>
    </row>
    <row r="53" spans="2:4" x14ac:dyDescent="0.25">
      <c r="B53" s="37">
        <v>1</v>
      </c>
      <c r="C53" s="37" t="s">
        <v>329</v>
      </c>
      <c r="D53" s="37">
        <v>1.2472620000000001</v>
      </c>
    </row>
    <row r="54" spans="2:4" x14ac:dyDescent="0.25">
      <c r="B54" s="37">
        <v>2</v>
      </c>
      <c r="C54" s="37" t="s">
        <v>330</v>
      </c>
      <c r="D54" s="37">
        <v>7.0786009999999999</v>
      </c>
    </row>
    <row r="55" spans="2:4" x14ac:dyDescent="0.25">
      <c r="B55" s="37">
        <v>3</v>
      </c>
      <c r="C55" s="37" t="s">
        <v>331</v>
      </c>
      <c r="D55" s="37">
        <v>21.920981999999999</v>
      </c>
    </row>
    <row r="56" spans="2:4" x14ac:dyDescent="0.25">
      <c r="B56" s="37">
        <v>4</v>
      </c>
      <c r="C56" s="37" t="s">
        <v>332</v>
      </c>
      <c r="D56" s="37">
        <v>6.0811929999999998</v>
      </c>
    </row>
    <row r="57" spans="2:4" x14ac:dyDescent="0.25">
      <c r="B57" s="37">
        <v>5</v>
      </c>
      <c r="C57" s="37" t="s">
        <v>333</v>
      </c>
      <c r="D57" s="37">
        <v>33.885420000000003</v>
      </c>
    </row>
    <row r="58" spans="2:4" x14ac:dyDescent="0.25">
      <c r="B58" s="37">
        <v>6</v>
      </c>
      <c r="C58" s="37" t="s">
        <v>334</v>
      </c>
      <c r="D58" s="37">
        <v>29.712757</v>
      </c>
    </row>
    <row r="60" spans="2:4" x14ac:dyDescent="0.25">
      <c r="B60" s="235" t="s">
        <v>336</v>
      </c>
      <c r="C60" s="235"/>
      <c r="D60" s="235"/>
    </row>
  </sheetData>
  <mergeCells count="3">
    <mergeCell ref="B50:D50"/>
    <mergeCell ref="C1:D1"/>
    <mergeCell ref="B60:D6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65CF5-0F43-4CD8-8CDD-B63B0FA22709}">
  <sheetPr>
    <tabColor rgb="FF92D050"/>
  </sheetPr>
  <dimension ref="B2:G23"/>
  <sheetViews>
    <sheetView workbookViewId="0">
      <selection activeCell="M31" sqref="M31"/>
    </sheetView>
  </sheetViews>
  <sheetFormatPr baseColWidth="10" defaultRowHeight="15" x14ac:dyDescent="0.25"/>
  <cols>
    <col min="2" max="2" width="17" customWidth="1"/>
    <col min="3" max="3" width="48.85546875" bestFit="1" customWidth="1"/>
    <col min="4" max="4" width="13.28515625" customWidth="1"/>
    <col min="5" max="5" width="17.42578125" customWidth="1"/>
    <col min="6" max="6" width="13.140625" customWidth="1"/>
    <col min="7" max="7" width="13.28515625" customWidth="1"/>
  </cols>
  <sheetData>
    <row r="2" spans="2:7" ht="38.25" x14ac:dyDescent="0.25">
      <c r="B2" s="2" t="s">
        <v>60</v>
      </c>
      <c r="C2" s="10" t="s">
        <v>60</v>
      </c>
      <c r="D2" s="10" t="s">
        <v>151</v>
      </c>
      <c r="E2" s="11" t="s">
        <v>152</v>
      </c>
      <c r="F2" s="11" t="s">
        <v>153</v>
      </c>
      <c r="G2" s="10" t="s">
        <v>150</v>
      </c>
    </row>
    <row r="3" spans="2:7" x14ac:dyDescent="0.25">
      <c r="B3" s="13" t="s">
        <v>168</v>
      </c>
      <c r="C3" s="13" t="s">
        <v>68</v>
      </c>
      <c r="D3" s="14">
        <v>33138.449218000002</v>
      </c>
      <c r="E3" s="13" t="s">
        <v>149</v>
      </c>
      <c r="F3" s="13" t="s">
        <v>149</v>
      </c>
      <c r="G3" s="13" t="s">
        <v>149</v>
      </c>
    </row>
    <row r="4" spans="2:7" x14ac:dyDescent="0.25">
      <c r="B4" s="13" t="s">
        <v>169</v>
      </c>
      <c r="C4" s="13" t="s">
        <v>69</v>
      </c>
      <c r="D4" s="14">
        <v>839.84621600000003</v>
      </c>
      <c r="E4" s="13" t="s">
        <v>149</v>
      </c>
      <c r="F4" s="13" t="s">
        <v>149</v>
      </c>
      <c r="G4" s="13" t="s">
        <v>149</v>
      </c>
    </row>
    <row r="5" spans="2:7" x14ac:dyDescent="0.25">
      <c r="B5" s="13" t="s">
        <v>170</v>
      </c>
      <c r="C5" s="13" t="s">
        <v>70</v>
      </c>
      <c r="D5" s="14">
        <v>13507.389593</v>
      </c>
      <c r="E5" s="15">
        <v>93.694638999999995</v>
      </c>
      <c r="F5" s="15">
        <v>11.552345000000001</v>
      </c>
      <c r="G5" s="13" t="s">
        <v>149</v>
      </c>
    </row>
    <row r="6" spans="2:7" x14ac:dyDescent="0.25">
      <c r="B6" s="13" t="s">
        <v>171</v>
      </c>
      <c r="C6" s="13" t="s">
        <v>71</v>
      </c>
      <c r="D6" s="14">
        <v>128.179484</v>
      </c>
      <c r="E6" s="13" t="s">
        <v>149</v>
      </c>
      <c r="F6" s="13" t="s">
        <v>149</v>
      </c>
      <c r="G6" s="13" t="s">
        <v>149</v>
      </c>
    </row>
    <row r="7" spans="2:7" x14ac:dyDescent="0.25">
      <c r="B7" s="13" t="s">
        <v>172</v>
      </c>
      <c r="C7" s="13" t="s">
        <v>72</v>
      </c>
      <c r="D7" s="14">
        <v>37.849077999999999</v>
      </c>
      <c r="E7" s="13" t="s">
        <v>149</v>
      </c>
      <c r="F7" s="13" t="s">
        <v>149</v>
      </c>
      <c r="G7" s="13" t="s">
        <v>149</v>
      </c>
    </row>
    <row r="8" spans="2:7" x14ac:dyDescent="0.25">
      <c r="B8" s="13" t="s">
        <v>61</v>
      </c>
      <c r="C8" s="13" t="s">
        <v>73</v>
      </c>
      <c r="D8" s="14">
        <v>815.23915599999998</v>
      </c>
      <c r="E8" s="13" t="s">
        <v>149</v>
      </c>
      <c r="F8" s="13" t="s">
        <v>149</v>
      </c>
      <c r="G8" s="15">
        <f>D8</f>
        <v>815.23915599999998</v>
      </c>
    </row>
    <row r="9" spans="2:7" x14ac:dyDescent="0.25">
      <c r="B9" s="13" t="s">
        <v>62</v>
      </c>
      <c r="C9" s="13" t="s">
        <v>74</v>
      </c>
      <c r="D9" s="14">
        <v>424.68497100000002</v>
      </c>
      <c r="E9" s="13" t="s">
        <v>149</v>
      </c>
      <c r="F9" s="13" t="s">
        <v>149</v>
      </c>
      <c r="G9" s="15">
        <f>D9</f>
        <v>424.68497100000002</v>
      </c>
    </row>
    <row r="10" spans="2:7" x14ac:dyDescent="0.25">
      <c r="B10" s="13" t="s">
        <v>173</v>
      </c>
      <c r="C10" s="13" t="s">
        <v>77</v>
      </c>
      <c r="D10" s="14">
        <v>15699.064366000001</v>
      </c>
      <c r="E10" s="15">
        <v>688.63521300000002</v>
      </c>
      <c r="F10" s="15">
        <v>105.182134</v>
      </c>
      <c r="G10" s="13" t="s">
        <v>149</v>
      </c>
    </row>
    <row r="11" spans="2:7" x14ac:dyDescent="0.25">
      <c r="B11" s="13" t="s">
        <v>174</v>
      </c>
      <c r="C11" s="13" t="s">
        <v>78</v>
      </c>
      <c r="D11" s="14">
        <v>12744.916415</v>
      </c>
      <c r="E11" s="15">
        <v>196.416494</v>
      </c>
      <c r="F11" s="15">
        <v>38.033262999999998</v>
      </c>
      <c r="G11" s="13" t="s">
        <v>149</v>
      </c>
    </row>
    <row r="12" spans="2:7" x14ac:dyDescent="0.25">
      <c r="B12" s="13" t="s">
        <v>63</v>
      </c>
      <c r="C12" s="13" t="s">
        <v>75</v>
      </c>
      <c r="D12" s="14">
        <v>945.92881399999999</v>
      </c>
      <c r="E12" s="14">
        <v>5.6485089999999998</v>
      </c>
      <c r="F12" s="14">
        <v>6.0239000000000003</v>
      </c>
      <c r="G12" s="15">
        <f>D12-E12-F12</f>
        <v>934.25640499999997</v>
      </c>
    </row>
    <row r="13" spans="2:7" x14ac:dyDescent="0.25">
      <c r="B13" s="13" t="s">
        <v>64</v>
      </c>
      <c r="C13" s="13" t="s">
        <v>79</v>
      </c>
      <c r="D13" s="14">
        <v>15741.262122</v>
      </c>
      <c r="E13" s="14">
        <v>6.9329980000000004</v>
      </c>
      <c r="F13" s="14">
        <v>3.4240520000000001</v>
      </c>
      <c r="G13" s="15">
        <f>D13-E13-F13</f>
        <v>15730.905072</v>
      </c>
    </row>
    <row r="14" spans="2:7" x14ac:dyDescent="0.25">
      <c r="B14" s="13" t="s">
        <v>65</v>
      </c>
      <c r="C14" s="13" t="s">
        <v>80</v>
      </c>
      <c r="D14" s="14">
        <v>1223.1070030000001</v>
      </c>
      <c r="E14" s="13" t="s">
        <v>149</v>
      </c>
      <c r="F14" s="13" t="s">
        <v>149</v>
      </c>
      <c r="G14" s="15">
        <f>D14</f>
        <v>1223.1070030000001</v>
      </c>
    </row>
    <row r="15" spans="2:7" x14ac:dyDescent="0.25">
      <c r="B15" s="13" t="s">
        <v>66</v>
      </c>
      <c r="C15" s="13" t="s">
        <v>81</v>
      </c>
      <c r="D15" s="14">
        <v>3149.7081800000001</v>
      </c>
      <c r="E15" s="13" t="s">
        <v>149</v>
      </c>
      <c r="F15" s="13" t="s">
        <v>149</v>
      </c>
      <c r="G15" s="15">
        <f>D15</f>
        <v>3149.7081800000001</v>
      </c>
    </row>
    <row r="16" spans="2:7" x14ac:dyDescent="0.25">
      <c r="B16" s="13" t="s">
        <v>67</v>
      </c>
      <c r="C16" s="13" t="s">
        <v>82</v>
      </c>
      <c r="D16" s="14">
        <v>36.795113000000001</v>
      </c>
      <c r="E16" s="13" t="s">
        <v>149</v>
      </c>
      <c r="F16" s="13" t="s">
        <v>149</v>
      </c>
      <c r="G16" s="15">
        <f>D16</f>
        <v>36.795113000000001</v>
      </c>
    </row>
    <row r="17" spans="2:7" x14ac:dyDescent="0.25">
      <c r="B17" s="13" t="s">
        <v>175</v>
      </c>
      <c r="C17" s="13" t="s">
        <v>83</v>
      </c>
      <c r="D17" s="14">
        <v>5.3510859999999996</v>
      </c>
      <c r="E17" s="13"/>
      <c r="F17" s="13" t="s">
        <v>149</v>
      </c>
      <c r="G17" s="13" t="s">
        <v>149</v>
      </c>
    </row>
    <row r="18" spans="2:7" x14ac:dyDescent="0.25">
      <c r="B18" s="13" t="s">
        <v>176</v>
      </c>
      <c r="C18" s="13" t="s">
        <v>76</v>
      </c>
      <c r="D18" s="14">
        <v>1627.208519</v>
      </c>
      <c r="E18" s="13">
        <v>1189.1937190000001</v>
      </c>
      <c r="F18" s="13">
        <v>0.919373</v>
      </c>
      <c r="G18" s="13" t="s">
        <v>149</v>
      </c>
    </row>
    <row r="19" spans="2:7" x14ac:dyDescent="0.25">
      <c r="B19" s="236" t="s">
        <v>154</v>
      </c>
      <c r="C19" s="236"/>
      <c r="D19" s="18">
        <f>SUM(D3:D18)</f>
        <v>100064.979334</v>
      </c>
      <c r="E19" s="16">
        <f>SUM(E3:E18)</f>
        <v>2180.5215720000001</v>
      </c>
      <c r="F19" s="16">
        <f>SUM(F3:F18)</f>
        <v>165.13506699999999</v>
      </c>
      <c r="G19" s="16">
        <f t="shared" ref="G19" si="0">SUM(G3:G18)</f>
        <v>22314.695900000002</v>
      </c>
    </row>
    <row r="20" spans="2:7" x14ac:dyDescent="0.25">
      <c r="D20" s="237" t="s">
        <v>159</v>
      </c>
      <c r="E20" s="237"/>
      <c r="F20" s="237"/>
      <c r="G20" s="155">
        <v>98022.673720999999</v>
      </c>
    </row>
    <row r="21" spans="2:7" x14ac:dyDescent="0.25">
      <c r="D21" s="237" t="s">
        <v>160</v>
      </c>
      <c r="E21" s="237"/>
      <c r="F21" s="237"/>
      <c r="G21" s="156">
        <f>G19/G20</f>
        <v>0.22764830883427931</v>
      </c>
    </row>
    <row r="22" spans="2:7" x14ac:dyDescent="0.25">
      <c r="B22" s="238" t="s">
        <v>262</v>
      </c>
      <c r="C22" s="238"/>
    </row>
    <row r="23" spans="2:7" ht="36" customHeight="1" x14ac:dyDescent="0.25">
      <c r="B23" s="238"/>
      <c r="C23" s="238"/>
    </row>
  </sheetData>
  <mergeCells count="4">
    <mergeCell ref="B19:C19"/>
    <mergeCell ref="D20:F20"/>
    <mergeCell ref="D21:F21"/>
    <mergeCell ref="B22:C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5008A-B1B3-49A0-935D-A88F93E0E1FB}">
  <dimension ref="A1:K34"/>
  <sheetViews>
    <sheetView topLeftCell="A23" workbookViewId="0">
      <selection activeCell="C28" sqref="C28"/>
    </sheetView>
  </sheetViews>
  <sheetFormatPr baseColWidth="10" defaultRowHeight="15" x14ac:dyDescent="0.25"/>
  <cols>
    <col min="1" max="1" width="21.140625" style="105" customWidth="1"/>
    <col min="2" max="2" width="25.7109375" style="105" customWidth="1"/>
    <col min="3" max="8" width="11.42578125" style="105"/>
    <col min="9" max="9" width="11.42578125" style="108"/>
    <col min="10" max="16384" width="11.42578125" style="105"/>
  </cols>
  <sheetData>
    <row r="1" spans="1:11" x14ac:dyDescent="0.25">
      <c r="A1" s="105" t="s">
        <v>400</v>
      </c>
      <c r="B1" s="105" t="s">
        <v>401</v>
      </c>
      <c r="C1" s="105" t="s">
        <v>402</v>
      </c>
      <c r="D1" s="105" t="s">
        <v>403</v>
      </c>
      <c r="E1" s="105" t="s">
        <v>404</v>
      </c>
      <c r="F1" s="105" t="s">
        <v>405</v>
      </c>
      <c r="G1" s="105" t="s">
        <v>406</v>
      </c>
      <c r="I1" s="108" t="s">
        <v>407</v>
      </c>
      <c r="J1" s="105" t="s">
        <v>408</v>
      </c>
      <c r="K1" s="105" t="s">
        <v>409</v>
      </c>
    </row>
    <row r="2" spans="1:11" x14ac:dyDescent="0.25">
      <c r="A2" s="105" t="s">
        <v>410</v>
      </c>
      <c r="B2" s="105" t="s">
        <v>411</v>
      </c>
      <c r="C2" s="105" t="s">
        <v>412</v>
      </c>
      <c r="D2" s="105" t="s">
        <v>413</v>
      </c>
      <c r="E2" s="105" t="s">
        <v>414</v>
      </c>
      <c r="F2" s="105">
        <v>17</v>
      </c>
      <c r="G2" s="106">
        <v>14235</v>
      </c>
      <c r="H2" s="107">
        <v>1938</v>
      </c>
      <c r="I2" s="108" t="s">
        <v>415</v>
      </c>
      <c r="J2" s="105">
        <v>18192.507863999999</v>
      </c>
      <c r="K2" s="105">
        <v>18192.507885999999</v>
      </c>
    </row>
    <row r="3" spans="1:11" ht="30" x14ac:dyDescent="0.25">
      <c r="A3" s="105" t="s">
        <v>416</v>
      </c>
      <c r="B3" s="105" t="s">
        <v>411</v>
      </c>
      <c r="C3" s="105" t="s">
        <v>412</v>
      </c>
      <c r="D3" s="105" t="s">
        <v>417</v>
      </c>
      <c r="E3" s="105" t="s">
        <v>418</v>
      </c>
      <c r="F3" s="105">
        <v>19</v>
      </c>
      <c r="G3" s="106">
        <v>28247</v>
      </c>
      <c r="H3" s="107">
        <v>1977</v>
      </c>
      <c r="I3" s="108" t="s">
        <v>419</v>
      </c>
      <c r="J3" s="105">
        <v>11808.472972</v>
      </c>
      <c r="K3" s="105">
        <v>11808.472986000001</v>
      </c>
    </row>
    <row r="4" spans="1:11" x14ac:dyDescent="0.25">
      <c r="A4" s="105" t="s">
        <v>420</v>
      </c>
      <c r="B4" s="105" t="s">
        <v>411</v>
      </c>
      <c r="C4" s="105" t="s">
        <v>412</v>
      </c>
      <c r="D4" s="105" t="s">
        <v>258</v>
      </c>
      <c r="E4" s="105" t="s">
        <v>418</v>
      </c>
      <c r="F4" s="105">
        <v>8</v>
      </c>
      <c r="G4" s="106">
        <v>28921</v>
      </c>
      <c r="H4" s="107">
        <v>1979</v>
      </c>
      <c r="I4" s="108" t="s">
        <v>258</v>
      </c>
      <c r="J4" s="105">
        <v>164.44858300000001</v>
      </c>
      <c r="K4" s="105">
        <v>164.44857999999999</v>
      </c>
    </row>
    <row r="5" spans="1:11" x14ac:dyDescent="0.25">
      <c r="A5" s="105" t="s">
        <v>421</v>
      </c>
      <c r="B5" s="105" t="s">
        <v>411</v>
      </c>
      <c r="C5" s="105" t="s">
        <v>412</v>
      </c>
      <c r="D5" s="105" t="s">
        <v>258</v>
      </c>
      <c r="E5" s="105" t="s">
        <v>418</v>
      </c>
      <c r="F5" s="105">
        <v>67</v>
      </c>
      <c r="G5" s="106">
        <v>39066</v>
      </c>
      <c r="H5" s="107">
        <v>2006</v>
      </c>
      <c r="I5" s="108" t="s">
        <v>258</v>
      </c>
      <c r="J5" s="105">
        <v>3037.510698</v>
      </c>
      <c r="K5" s="105">
        <v>3037.510683</v>
      </c>
    </row>
    <row r="6" spans="1:11" x14ac:dyDescent="0.25">
      <c r="A6" s="105" t="s">
        <v>422</v>
      </c>
      <c r="B6" s="105" t="s">
        <v>411</v>
      </c>
      <c r="C6" s="105" t="s">
        <v>423</v>
      </c>
      <c r="D6" s="105" t="s">
        <v>258</v>
      </c>
      <c r="E6" s="105" t="s">
        <v>418</v>
      </c>
      <c r="F6" s="105">
        <v>38</v>
      </c>
      <c r="G6" s="106">
        <v>39350</v>
      </c>
      <c r="H6" s="107">
        <v>2007</v>
      </c>
      <c r="I6" s="108" t="s">
        <v>258</v>
      </c>
      <c r="J6" s="105">
        <v>11.962686</v>
      </c>
      <c r="K6" s="105">
        <v>11.962685</v>
      </c>
    </row>
    <row r="7" spans="1:11" x14ac:dyDescent="0.25">
      <c r="A7" s="105" t="s">
        <v>422</v>
      </c>
      <c r="B7" s="105" t="s">
        <v>411</v>
      </c>
      <c r="C7" s="105" t="s">
        <v>423</v>
      </c>
      <c r="D7" s="105" t="s">
        <v>258</v>
      </c>
      <c r="E7" s="105" t="s">
        <v>418</v>
      </c>
      <c r="F7" s="105">
        <v>38</v>
      </c>
      <c r="G7" s="106">
        <v>39350</v>
      </c>
      <c r="H7" s="107">
        <v>2007</v>
      </c>
      <c r="I7" s="108" t="s">
        <v>258</v>
      </c>
      <c r="J7" s="105">
        <v>52.908268999999997</v>
      </c>
      <c r="K7" s="105">
        <v>52.908271999999997</v>
      </c>
    </row>
    <row r="8" spans="1:11" ht="15.75" thickBot="1" x14ac:dyDescent="0.3"/>
    <row r="9" spans="1:11" x14ac:dyDescent="0.25">
      <c r="A9" s="72" t="s">
        <v>399</v>
      </c>
      <c r="B9" s="73" t="s">
        <v>424</v>
      </c>
    </row>
    <row r="10" spans="1:11" x14ac:dyDescent="0.25">
      <c r="A10" s="74">
        <v>1938</v>
      </c>
      <c r="B10" s="75">
        <f>SUMIF($H$2:$H$7,A10,$J$2:$J$7)</f>
        <v>18192.507863999999</v>
      </c>
    </row>
    <row r="11" spans="1:11" x14ac:dyDescent="0.25">
      <c r="A11" s="74">
        <v>1977</v>
      </c>
      <c r="B11" s="75">
        <f t="shared" ref="B11:B14" si="0">SUMIF($H$2:$H$7,A11,$J$2:$J$7)</f>
        <v>11808.472972</v>
      </c>
    </row>
    <row r="12" spans="1:11" x14ac:dyDescent="0.25">
      <c r="A12" s="74">
        <v>1979</v>
      </c>
      <c r="B12" s="75">
        <f t="shared" si="0"/>
        <v>164.44858300000001</v>
      </c>
    </row>
    <row r="13" spans="1:11" x14ac:dyDescent="0.25">
      <c r="A13" s="74">
        <v>2006</v>
      </c>
      <c r="B13" s="75">
        <f t="shared" si="0"/>
        <v>3037.510698</v>
      </c>
    </row>
    <row r="14" spans="1:11" ht="15.75" thickBot="1" x14ac:dyDescent="0.3">
      <c r="A14" s="76">
        <v>2007</v>
      </c>
      <c r="B14" s="77">
        <f t="shared" si="0"/>
        <v>64.870954999999995</v>
      </c>
    </row>
    <row r="15" spans="1:11" x14ac:dyDescent="0.25">
      <c r="A15" s="105" t="s">
        <v>154</v>
      </c>
      <c r="B15" s="78">
        <f>SUM(B10:B14)</f>
        <v>33267.811071999997</v>
      </c>
    </row>
    <row r="19" spans="1:7" ht="15.75" thickBot="1" x14ac:dyDescent="0.3"/>
    <row r="20" spans="1:7" ht="51" x14ac:dyDescent="0.25">
      <c r="A20" s="79" t="s">
        <v>14</v>
      </c>
      <c r="B20" s="80" t="s">
        <v>7</v>
      </c>
      <c r="C20" s="81" t="s">
        <v>142</v>
      </c>
      <c r="D20" s="81" t="s">
        <v>143</v>
      </c>
      <c r="E20" s="81" t="s">
        <v>399</v>
      </c>
      <c r="F20" s="82" t="s">
        <v>425</v>
      </c>
    </row>
    <row r="21" spans="1:7" x14ac:dyDescent="0.25">
      <c r="A21" s="83" t="s">
        <v>3</v>
      </c>
      <c r="B21" s="1" t="s">
        <v>11</v>
      </c>
      <c r="C21" s="3">
        <v>18115.294092</v>
      </c>
      <c r="D21" s="3">
        <v>18115.294114</v>
      </c>
      <c r="E21" s="109">
        <v>1938</v>
      </c>
      <c r="F21" s="84">
        <v>18115.294114</v>
      </c>
    </row>
    <row r="22" spans="1:7" ht="25.5" x14ac:dyDescent="0.25">
      <c r="A22" s="83" t="s">
        <v>2</v>
      </c>
      <c r="B22" s="1" t="s">
        <v>10</v>
      </c>
      <c r="C22" s="84">
        <v>2654.6960170000002</v>
      </c>
      <c r="D22" s="84">
        <v>2654.6960170000002</v>
      </c>
      <c r="E22" s="109">
        <v>1959</v>
      </c>
      <c r="F22" s="84">
        <v>2654.6960170000002</v>
      </c>
    </row>
    <row r="23" spans="1:7" ht="205.5" customHeight="1" x14ac:dyDescent="0.25">
      <c r="A23" s="83" t="s">
        <v>0</v>
      </c>
      <c r="B23" s="1" t="s">
        <v>8</v>
      </c>
      <c r="C23" s="3">
        <v>11770.539167000001</v>
      </c>
      <c r="D23" s="3">
        <v>11770.539051</v>
      </c>
      <c r="E23" s="109">
        <v>1977</v>
      </c>
      <c r="F23" s="84">
        <v>11770.539051</v>
      </c>
    </row>
    <row r="24" spans="1:7" ht="25.5" x14ac:dyDescent="0.25">
      <c r="A24" s="83" t="s">
        <v>4</v>
      </c>
      <c r="B24" s="1" t="s">
        <v>12</v>
      </c>
      <c r="C24" s="3">
        <v>164.59064100000001</v>
      </c>
      <c r="D24" s="3">
        <v>164.59064100000001</v>
      </c>
      <c r="E24" s="109">
        <v>1979</v>
      </c>
      <c r="F24" s="84">
        <v>164.59064100000001</v>
      </c>
    </row>
    <row r="25" spans="1:7" ht="76.5" customHeight="1" x14ac:dyDescent="0.25">
      <c r="A25" s="83" t="s">
        <v>145</v>
      </c>
      <c r="B25" s="1"/>
      <c r="C25" s="3">
        <v>8361.1202939999985</v>
      </c>
      <c r="D25" s="3">
        <f>$F$37</f>
        <v>0</v>
      </c>
      <c r="E25" s="109">
        <v>2001</v>
      </c>
      <c r="F25" s="84">
        <v>7859.3341630000004</v>
      </c>
      <c r="G25" s="110">
        <f>SUM(F21:F25)</f>
        <v>40564.453986</v>
      </c>
    </row>
    <row r="26" spans="1:7" ht="25.5" x14ac:dyDescent="0.25">
      <c r="A26" s="83" t="s">
        <v>1</v>
      </c>
      <c r="B26" s="1" t="s">
        <v>9</v>
      </c>
      <c r="C26" s="3">
        <v>3029.2045859999998</v>
      </c>
      <c r="D26" s="3">
        <v>3029.2045870000002</v>
      </c>
      <c r="E26" s="109">
        <v>2006</v>
      </c>
      <c r="F26" s="84">
        <v>3029.2045870000002</v>
      </c>
    </row>
    <row r="27" spans="1:7" ht="25.5" x14ac:dyDescent="0.25">
      <c r="A27" s="83" t="s">
        <v>6</v>
      </c>
      <c r="B27" s="1" t="s">
        <v>13</v>
      </c>
      <c r="C27" s="84">
        <v>64.870954999999995</v>
      </c>
      <c r="D27" s="84">
        <v>64.870954999999995</v>
      </c>
      <c r="E27" s="109">
        <v>2007</v>
      </c>
      <c r="F27" s="84">
        <v>64.870954999999995</v>
      </c>
      <c r="G27" s="111">
        <f>+G25+D26+D27</f>
        <v>43658.529527999999</v>
      </c>
    </row>
    <row r="28" spans="1:7" ht="63.75" x14ac:dyDescent="0.25">
      <c r="A28" s="83" t="s">
        <v>426</v>
      </c>
      <c r="B28" s="85">
        <v>2014</v>
      </c>
      <c r="C28" s="109">
        <v>20.128796999999999</v>
      </c>
      <c r="D28" s="109">
        <v>20.128796999999999</v>
      </c>
      <c r="E28" s="109">
        <v>2014</v>
      </c>
      <c r="F28" s="84">
        <v>20.128796999999999</v>
      </c>
    </row>
    <row r="29" spans="1:7" ht="64.5" thickBot="1" x14ac:dyDescent="0.3">
      <c r="A29" s="86" t="s">
        <v>427</v>
      </c>
      <c r="B29" s="87">
        <v>2015</v>
      </c>
      <c r="C29" s="88">
        <v>90.588959000000017</v>
      </c>
      <c r="D29" s="88">
        <v>110.71775600000001</v>
      </c>
      <c r="E29" s="112">
        <v>2015</v>
      </c>
      <c r="F29" s="84">
        <v>110.71775600000001</v>
      </c>
      <c r="G29" s="111">
        <f>+G27+D28+D29</f>
        <v>43789.376080999995</v>
      </c>
    </row>
    <row r="30" spans="1:7" ht="26.25" thickBot="1" x14ac:dyDescent="0.3">
      <c r="A30" s="89" t="s">
        <v>148</v>
      </c>
      <c r="B30" s="89"/>
      <c r="C30" s="89">
        <v>124.522408</v>
      </c>
      <c r="D30" s="89">
        <v>124.522408</v>
      </c>
      <c r="F30" s="84">
        <v>124.522408</v>
      </c>
      <c r="G30" s="111">
        <f>+G29+F30</f>
        <v>43913.898488999992</v>
      </c>
    </row>
    <row r="31" spans="1:7" ht="15.75" thickBot="1" x14ac:dyDescent="0.3">
      <c r="A31" s="89"/>
      <c r="B31" s="89"/>
      <c r="C31" s="89"/>
      <c r="D31" s="89"/>
      <c r="F31" s="90"/>
    </row>
    <row r="32" spans="1:7" ht="15.75" thickBot="1" x14ac:dyDescent="0.3">
      <c r="A32" s="191" t="s">
        <v>15</v>
      </c>
      <c r="B32" s="191"/>
      <c r="C32" s="27">
        <f>SUM(C21:C30)</f>
        <v>44395.55591599999</v>
      </c>
      <c r="D32" s="27">
        <f>SUM(D21:D30)</f>
        <v>36054.564325999992</v>
      </c>
      <c r="F32" s="27"/>
    </row>
    <row r="33" spans="1:6" ht="15.75" thickBot="1" x14ac:dyDescent="0.3">
      <c r="A33" s="191" t="s">
        <v>16</v>
      </c>
      <c r="B33" s="191"/>
      <c r="C33" s="27">
        <v>100327.199116</v>
      </c>
      <c r="D33" s="27">
        <v>100368.33035400001</v>
      </c>
      <c r="F33" s="27"/>
    </row>
    <row r="34" spans="1:6" ht="28.9" customHeight="1" thickBot="1" x14ac:dyDescent="0.3">
      <c r="A34" s="192" t="s">
        <v>56</v>
      </c>
      <c r="B34" s="192"/>
      <c r="C34" s="113">
        <f>C32/C33</f>
        <v>0.44250767794951695</v>
      </c>
      <c r="D34" s="114">
        <f>D32/D33</f>
        <v>0.35922251768894847</v>
      </c>
    </row>
  </sheetData>
  <mergeCells count="3">
    <mergeCell ref="A32:B32"/>
    <mergeCell ref="A33:B33"/>
    <mergeCell ref="A34:B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6709E-AF33-4596-B0CF-1D5433758C24}">
  <dimension ref="B1:I47"/>
  <sheetViews>
    <sheetView workbookViewId="0">
      <selection activeCell="B7" sqref="B7"/>
    </sheetView>
  </sheetViews>
  <sheetFormatPr baseColWidth="10" defaultColWidth="11.42578125" defaultRowHeight="12.75" x14ac:dyDescent="0.2"/>
  <cols>
    <col min="1" max="1" width="11.42578125" style="38"/>
    <col min="2" max="2" width="29.7109375" style="38" customWidth="1"/>
    <col min="3" max="3" width="19" style="38" customWidth="1"/>
    <col min="4" max="5" width="11.42578125" style="38"/>
    <col min="6" max="6" width="36.85546875" style="38" customWidth="1"/>
    <col min="7" max="7" width="22.7109375" style="38" customWidth="1"/>
    <col min="8" max="8" width="24.85546875" style="38" bestFit="1" customWidth="1"/>
    <col min="9" max="16384" width="11.42578125" style="38"/>
  </cols>
  <sheetData>
    <row r="1" spans="2:9" x14ac:dyDescent="0.2">
      <c r="F1" s="39" t="s">
        <v>84</v>
      </c>
      <c r="G1" s="39" t="s">
        <v>85</v>
      </c>
      <c r="H1" s="39" t="s">
        <v>86</v>
      </c>
      <c r="I1" s="39" t="s">
        <v>52</v>
      </c>
    </row>
    <row r="2" spans="2:9" x14ac:dyDescent="0.2">
      <c r="B2" s="40" t="s">
        <v>157</v>
      </c>
      <c r="C2" s="40" t="s">
        <v>17</v>
      </c>
      <c r="F2" s="13" t="s">
        <v>87</v>
      </c>
      <c r="G2" s="13" t="s">
        <v>88</v>
      </c>
      <c r="H2" s="13" t="s">
        <v>89</v>
      </c>
      <c r="I2" s="13">
        <v>15.403855999999999</v>
      </c>
    </row>
    <row r="3" spans="2:9" x14ac:dyDescent="0.2">
      <c r="B3" s="13" t="s">
        <v>158</v>
      </c>
      <c r="C3" s="13">
        <v>100368.33035400001</v>
      </c>
      <c r="D3" s="41"/>
      <c r="F3" s="13" t="s">
        <v>90</v>
      </c>
      <c r="G3" s="13" t="s">
        <v>88</v>
      </c>
      <c r="H3" s="13" t="s">
        <v>91</v>
      </c>
      <c r="I3" s="13">
        <v>27.531513</v>
      </c>
    </row>
    <row r="4" spans="2:9" x14ac:dyDescent="0.2">
      <c r="B4" s="42" t="s">
        <v>155</v>
      </c>
      <c r="C4" s="42">
        <v>2180.521569</v>
      </c>
      <c r="F4" s="13" t="s">
        <v>92</v>
      </c>
      <c r="G4" s="13" t="s">
        <v>88</v>
      </c>
      <c r="H4" s="13" t="s">
        <v>91</v>
      </c>
      <c r="I4" s="13">
        <v>15.174797999999999</v>
      </c>
    </row>
    <row r="5" spans="2:9" x14ac:dyDescent="0.2">
      <c r="B5" s="42" t="s">
        <v>398</v>
      </c>
      <c r="C5" s="42">
        <v>165.135064</v>
      </c>
      <c r="F5" s="13" t="s">
        <v>93</v>
      </c>
      <c r="G5" s="13" t="s">
        <v>88</v>
      </c>
      <c r="H5" s="13" t="s">
        <v>91</v>
      </c>
      <c r="I5" s="13">
        <v>20.011977000000002</v>
      </c>
    </row>
    <row r="6" spans="2:9" x14ac:dyDescent="0.2">
      <c r="B6" s="42" t="s">
        <v>156</v>
      </c>
      <c r="C6" s="42">
        <f>C3-C4-C5</f>
        <v>98022.673720999999</v>
      </c>
      <c r="F6" s="13" t="s">
        <v>94</v>
      </c>
      <c r="G6" s="13" t="s">
        <v>88</v>
      </c>
      <c r="H6" s="13" t="s">
        <v>91</v>
      </c>
      <c r="I6" s="13">
        <v>23.435977999999999</v>
      </c>
    </row>
    <row r="7" spans="2:9" x14ac:dyDescent="0.2">
      <c r="B7" s="42" t="s">
        <v>397</v>
      </c>
      <c r="C7" s="42">
        <v>442.7</v>
      </c>
      <c r="F7" s="13" t="s">
        <v>95</v>
      </c>
      <c r="G7" s="13" t="s">
        <v>88</v>
      </c>
      <c r="H7" s="13" t="s">
        <v>89</v>
      </c>
      <c r="I7" s="13">
        <v>9.0864150000000006</v>
      </c>
    </row>
    <row r="8" spans="2:9" x14ac:dyDescent="0.2">
      <c r="F8" s="13" t="s">
        <v>96</v>
      </c>
      <c r="G8" s="13" t="s">
        <v>88</v>
      </c>
      <c r="H8" s="13" t="s">
        <v>97</v>
      </c>
      <c r="I8" s="13">
        <v>12.463049</v>
      </c>
    </row>
    <row r="9" spans="2:9" x14ac:dyDescent="0.2">
      <c r="F9" s="13" t="s">
        <v>98</v>
      </c>
      <c r="G9" s="13" t="s">
        <v>88</v>
      </c>
      <c r="H9" s="13" t="s">
        <v>89</v>
      </c>
      <c r="I9" s="13">
        <v>9.8745189999999994</v>
      </c>
    </row>
    <row r="10" spans="2:9" x14ac:dyDescent="0.2">
      <c r="F10" s="13" t="s">
        <v>99</v>
      </c>
      <c r="G10" s="13" t="s">
        <v>88</v>
      </c>
      <c r="H10" s="13" t="s">
        <v>89</v>
      </c>
      <c r="I10" s="13">
        <v>1.165837</v>
      </c>
    </row>
    <row r="11" spans="2:9" x14ac:dyDescent="0.2">
      <c r="F11" s="13" t="s">
        <v>100</v>
      </c>
      <c r="G11" s="13" t="s">
        <v>88</v>
      </c>
      <c r="H11" s="13" t="s">
        <v>91</v>
      </c>
      <c r="I11" s="13">
        <v>21.245788000000001</v>
      </c>
    </row>
    <row r="12" spans="2:9" x14ac:dyDescent="0.2">
      <c r="F12" s="13" t="s">
        <v>101</v>
      </c>
      <c r="G12" s="13" t="s">
        <v>88</v>
      </c>
      <c r="H12" s="13" t="s">
        <v>89</v>
      </c>
      <c r="I12" s="13">
        <v>11.045684</v>
      </c>
    </row>
    <row r="13" spans="2:9" x14ac:dyDescent="0.2">
      <c r="F13" s="13" t="s">
        <v>102</v>
      </c>
      <c r="G13" s="13" t="s">
        <v>88</v>
      </c>
      <c r="H13" s="13" t="s">
        <v>91</v>
      </c>
      <c r="I13" s="13">
        <v>20.169851999999999</v>
      </c>
    </row>
    <row r="14" spans="2:9" x14ac:dyDescent="0.2">
      <c r="F14" s="13" t="s">
        <v>103</v>
      </c>
      <c r="G14" s="13" t="s">
        <v>88</v>
      </c>
      <c r="H14" s="13" t="s">
        <v>89</v>
      </c>
      <c r="I14" s="13">
        <v>66.818178000000003</v>
      </c>
    </row>
    <row r="15" spans="2:9" x14ac:dyDescent="0.2">
      <c r="F15" s="13" t="s">
        <v>104</v>
      </c>
      <c r="G15" s="13" t="s">
        <v>88</v>
      </c>
      <c r="H15" s="13" t="s">
        <v>91</v>
      </c>
      <c r="I15" s="13">
        <v>57.551816000000002</v>
      </c>
    </row>
    <row r="16" spans="2:9" x14ac:dyDescent="0.2">
      <c r="F16" s="13" t="s">
        <v>105</v>
      </c>
      <c r="G16" s="13" t="s">
        <v>88</v>
      </c>
      <c r="H16" s="13" t="s">
        <v>89</v>
      </c>
      <c r="I16" s="13">
        <v>28.996448000000001</v>
      </c>
    </row>
    <row r="17" spans="6:9" x14ac:dyDescent="0.2">
      <c r="F17" s="13" t="s">
        <v>106</v>
      </c>
      <c r="G17" s="13" t="s">
        <v>88</v>
      </c>
      <c r="H17" s="13" t="s">
        <v>89</v>
      </c>
      <c r="I17" s="13">
        <v>9.1681519999999992</v>
      </c>
    </row>
    <row r="18" spans="6:9" x14ac:dyDescent="0.2">
      <c r="F18" s="13" t="s">
        <v>107</v>
      </c>
      <c r="G18" s="13" t="s">
        <v>88</v>
      </c>
      <c r="H18" s="13" t="s">
        <v>91</v>
      </c>
      <c r="I18" s="13">
        <v>165.25157200000001</v>
      </c>
    </row>
    <row r="19" spans="6:9" x14ac:dyDescent="0.2">
      <c r="F19" s="13" t="s">
        <v>108</v>
      </c>
      <c r="G19" s="13" t="s">
        <v>88</v>
      </c>
      <c r="H19" s="13" t="s">
        <v>89</v>
      </c>
      <c r="I19" s="13">
        <v>4.3208460000000004</v>
      </c>
    </row>
    <row r="20" spans="6:9" x14ac:dyDescent="0.2">
      <c r="F20" s="13" t="s">
        <v>109</v>
      </c>
      <c r="G20" s="13" t="s">
        <v>88</v>
      </c>
      <c r="H20" s="13" t="s">
        <v>89</v>
      </c>
      <c r="I20" s="13">
        <v>27.355796000000002</v>
      </c>
    </row>
    <row r="21" spans="6:9" x14ac:dyDescent="0.2">
      <c r="F21" s="13" t="s">
        <v>110</v>
      </c>
      <c r="G21" s="13" t="s">
        <v>88</v>
      </c>
      <c r="H21" s="13" t="s">
        <v>89</v>
      </c>
      <c r="I21" s="13">
        <v>85.398222000000004</v>
      </c>
    </row>
    <row r="22" spans="6:9" x14ac:dyDescent="0.2">
      <c r="F22" s="13" t="s">
        <v>111</v>
      </c>
      <c r="G22" s="13" t="s">
        <v>88</v>
      </c>
      <c r="H22" s="13" t="s">
        <v>89</v>
      </c>
      <c r="I22" s="13">
        <v>16.970887000000001</v>
      </c>
    </row>
    <row r="23" spans="6:9" x14ac:dyDescent="0.2">
      <c r="F23" s="13" t="s">
        <v>112</v>
      </c>
      <c r="G23" s="13" t="s">
        <v>88</v>
      </c>
      <c r="H23" s="13" t="s">
        <v>91</v>
      </c>
      <c r="I23" s="13">
        <v>519.93021199999998</v>
      </c>
    </row>
    <row r="24" spans="6:9" x14ac:dyDescent="0.2">
      <c r="F24" s="13" t="s">
        <v>113</v>
      </c>
      <c r="G24" s="13" t="s">
        <v>88</v>
      </c>
      <c r="H24" s="13" t="s">
        <v>89</v>
      </c>
      <c r="I24" s="13">
        <v>53.190313000000003</v>
      </c>
    </row>
    <row r="25" spans="6:9" x14ac:dyDescent="0.2">
      <c r="F25" s="13" t="s">
        <v>114</v>
      </c>
      <c r="G25" s="13" t="s">
        <v>88</v>
      </c>
      <c r="H25" s="13" t="s">
        <v>89</v>
      </c>
      <c r="I25" s="13">
        <v>2.5363470000000001</v>
      </c>
    </row>
    <row r="26" spans="6:9" x14ac:dyDescent="0.2">
      <c r="F26" s="13" t="s">
        <v>115</v>
      </c>
      <c r="G26" s="13" t="s">
        <v>88</v>
      </c>
      <c r="H26" s="13" t="s">
        <v>89</v>
      </c>
      <c r="I26" s="13">
        <v>22.903015</v>
      </c>
    </row>
    <row r="27" spans="6:9" x14ac:dyDescent="0.2">
      <c r="F27" s="13" t="s">
        <v>116</v>
      </c>
      <c r="G27" s="13" t="s">
        <v>88</v>
      </c>
      <c r="H27" s="13" t="s">
        <v>91</v>
      </c>
      <c r="I27" s="13">
        <v>20.595503000000001</v>
      </c>
    </row>
    <row r="28" spans="6:9" x14ac:dyDescent="0.2">
      <c r="F28" s="13" t="s">
        <v>117</v>
      </c>
      <c r="G28" s="13" t="s">
        <v>88</v>
      </c>
      <c r="H28" s="13" t="s">
        <v>89</v>
      </c>
      <c r="I28" s="13">
        <v>6.3605280000000004</v>
      </c>
    </row>
    <row r="29" spans="6:9" x14ac:dyDescent="0.2">
      <c r="F29" s="13" t="s">
        <v>118</v>
      </c>
      <c r="G29" s="13" t="s">
        <v>88</v>
      </c>
      <c r="H29" s="13" t="s">
        <v>89</v>
      </c>
      <c r="I29" s="13">
        <v>12.327802</v>
      </c>
    </row>
    <row r="30" spans="6:9" x14ac:dyDescent="0.2">
      <c r="F30" s="13" t="s">
        <v>119</v>
      </c>
      <c r="G30" s="13" t="s">
        <v>88</v>
      </c>
      <c r="H30" s="13" t="s">
        <v>120</v>
      </c>
      <c r="I30" s="13">
        <v>114.26751899999999</v>
      </c>
    </row>
    <row r="31" spans="6:9" x14ac:dyDescent="0.2">
      <c r="F31" s="13" t="s">
        <v>121</v>
      </c>
      <c r="G31" s="13" t="s">
        <v>122</v>
      </c>
      <c r="H31" s="13" t="s">
        <v>97</v>
      </c>
      <c r="I31" s="13">
        <v>1.7431460000000001</v>
      </c>
    </row>
    <row r="32" spans="6:9" x14ac:dyDescent="0.2">
      <c r="F32" s="13" t="s">
        <v>123</v>
      </c>
      <c r="G32" s="13" t="s">
        <v>122</v>
      </c>
      <c r="H32" s="13" t="s">
        <v>97</v>
      </c>
      <c r="I32" s="13">
        <v>3.6593909999999998</v>
      </c>
    </row>
    <row r="33" spans="6:9" x14ac:dyDescent="0.2">
      <c r="F33" s="13" t="s">
        <v>124</v>
      </c>
      <c r="G33" s="13" t="s">
        <v>122</v>
      </c>
      <c r="H33" s="13" t="s">
        <v>97</v>
      </c>
      <c r="I33" s="13">
        <v>0.55313900000000005</v>
      </c>
    </row>
    <row r="34" spans="6:9" x14ac:dyDescent="0.2">
      <c r="F34" s="13" t="s">
        <v>125</v>
      </c>
      <c r="G34" s="13" t="s">
        <v>122</v>
      </c>
      <c r="H34" s="13" t="s">
        <v>97</v>
      </c>
      <c r="I34" s="13">
        <v>7.9680099999999996</v>
      </c>
    </row>
    <row r="35" spans="6:9" x14ac:dyDescent="0.2">
      <c r="F35" s="13" t="s">
        <v>126</v>
      </c>
      <c r="G35" s="13" t="s">
        <v>122</v>
      </c>
      <c r="H35" s="13" t="s">
        <v>97</v>
      </c>
      <c r="I35" s="13">
        <v>8.2880199999999995</v>
      </c>
    </row>
    <row r="36" spans="6:9" x14ac:dyDescent="0.2">
      <c r="F36" s="13" t="s">
        <v>127</v>
      </c>
      <c r="G36" s="13" t="s">
        <v>122</v>
      </c>
      <c r="H36" s="13" t="s">
        <v>97</v>
      </c>
      <c r="I36" s="13">
        <v>8.9588479999999997</v>
      </c>
    </row>
    <row r="37" spans="6:9" x14ac:dyDescent="0.2">
      <c r="F37" s="13" t="s">
        <v>128</v>
      </c>
      <c r="G37" s="13" t="s">
        <v>122</v>
      </c>
      <c r="H37" s="13" t="s">
        <v>97</v>
      </c>
      <c r="I37" s="13">
        <v>24.973053</v>
      </c>
    </row>
    <row r="38" spans="6:9" x14ac:dyDescent="0.2">
      <c r="F38" s="13" t="s">
        <v>129</v>
      </c>
      <c r="G38" s="13" t="s">
        <v>122</v>
      </c>
      <c r="H38" s="13" t="s">
        <v>97</v>
      </c>
      <c r="I38" s="13">
        <v>82.055087999999998</v>
      </c>
    </row>
    <row r="39" spans="6:9" x14ac:dyDescent="0.2">
      <c r="F39" s="13" t="s">
        <v>130</v>
      </c>
      <c r="G39" s="13" t="s">
        <v>122</v>
      </c>
      <c r="H39" s="13" t="s">
        <v>97</v>
      </c>
      <c r="I39" s="13">
        <v>5.4586990000000002</v>
      </c>
    </row>
    <row r="40" spans="6:9" x14ac:dyDescent="0.2">
      <c r="F40" s="13" t="s">
        <v>131</v>
      </c>
      <c r="G40" s="13" t="s">
        <v>122</v>
      </c>
      <c r="H40" s="13" t="s">
        <v>97</v>
      </c>
      <c r="I40" s="13">
        <v>62.647275999999998</v>
      </c>
    </row>
    <row r="41" spans="6:9" x14ac:dyDescent="0.2">
      <c r="F41" s="13" t="s">
        <v>132</v>
      </c>
      <c r="G41" s="13" t="s">
        <v>122</v>
      </c>
      <c r="H41" s="13" t="s">
        <v>97</v>
      </c>
      <c r="I41" s="13">
        <v>21.229268000000001</v>
      </c>
    </row>
    <row r="42" spans="6:9" x14ac:dyDescent="0.2">
      <c r="F42" s="13" t="s">
        <v>133</v>
      </c>
      <c r="G42" s="13" t="s">
        <v>122</v>
      </c>
      <c r="H42" s="13" t="s">
        <v>97</v>
      </c>
      <c r="I42" s="13">
        <v>1.0787180000000001</v>
      </c>
    </row>
    <row r="43" spans="6:9" x14ac:dyDescent="0.2">
      <c r="F43" s="13" t="s">
        <v>134</v>
      </c>
      <c r="G43" s="13" t="s">
        <v>88</v>
      </c>
      <c r="H43" s="13" t="s">
        <v>89</v>
      </c>
      <c r="I43" s="13">
        <v>37.096530999999999</v>
      </c>
    </row>
    <row r="44" spans="6:9" x14ac:dyDescent="0.2">
      <c r="F44" s="13" t="s">
        <v>135</v>
      </c>
      <c r="G44" s="13" t="s">
        <v>136</v>
      </c>
      <c r="H44" s="13" t="s">
        <v>89</v>
      </c>
      <c r="I44" s="13">
        <v>61.220706999999997</v>
      </c>
    </row>
    <row r="45" spans="6:9" x14ac:dyDescent="0.2">
      <c r="F45" s="13" t="s">
        <v>137</v>
      </c>
      <c r="G45" s="13" t="s">
        <v>136</v>
      </c>
      <c r="H45" s="13" t="s">
        <v>89</v>
      </c>
      <c r="I45" s="13">
        <v>17.791340000000002</v>
      </c>
    </row>
    <row r="46" spans="6:9" x14ac:dyDescent="0.2">
      <c r="F46" s="13" t="s">
        <v>138</v>
      </c>
      <c r="G46" s="13" t="s">
        <v>136</v>
      </c>
      <c r="H46" s="13" t="s">
        <v>91</v>
      </c>
      <c r="I46" s="13">
        <v>39.797446999999998</v>
      </c>
    </row>
    <row r="47" spans="6:9" x14ac:dyDescent="0.2">
      <c r="F47" s="193" t="s">
        <v>167</v>
      </c>
      <c r="G47" s="194"/>
      <c r="H47" s="195"/>
      <c r="I47" s="43">
        <f>SUM(I2:I46)</f>
        <v>1785.071103</v>
      </c>
    </row>
  </sheetData>
  <mergeCells count="1">
    <mergeCell ref="F47:H47"/>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F21A3-3678-4615-A169-ED42C6F3842A}">
  <sheetPr>
    <tabColor rgb="FF92D050"/>
  </sheetPr>
  <dimension ref="A1:G11"/>
  <sheetViews>
    <sheetView workbookViewId="0">
      <selection activeCell="F35" sqref="F35"/>
    </sheetView>
  </sheetViews>
  <sheetFormatPr baseColWidth="10" defaultRowHeight="15" x14ac:dyDescent="0.25"/>
  <cols>
    <col min="1" max="1" width="30.85546875" customWidth="1"/>
  </cols>
  <sheetData>
    <row r="1" spans="1:7" s="38" customFormat="1" ht="12.75" x14ac:dyDescent="0.2">
      <c r="A1" s="196" t="s">
        <v>429</v>
      </c>
      <c r="B1" s="196"/>
      <c r="C1" s="67"/>
      <c r="D1" s="67"/>
      <c r="E1" s="67"/>
      <c r="F1" s="67"/>
      <c r="G1" s="67"/>
    </row>
    <row r="2" spans="1:7" s="38" customFormat="1" ht="12.75" x14ac:dyDescent="0.2">
      <c r="A2" s="197"/>
      <c r="B2" s="197"/>
      <c r="C2" s="66"/>
      <c r="D2" s="66"/>
      <c r="E2" s="66"/>
      <c r="F2" s="66"/>
      <c r="G2" s="66"/>
    </row>
    <row r="3" spans="1:7" s="38" customFormat="1" ht="12.75" x14ac:dyDescent="0.2">
      <c r="A3" s="52" t="s">
        <v>360</v>
      </c>
      <c r="B3" s="53">
        <v>136533.7697014955</v>
      </c>
      <c r="C3" s="52"/>
    </row>
    <row r="4" spans="1:7" s="38" customFormat="1" ht="12.75" x14ac:dyDescent="0.2">
      <c r="A4" s="52" t="s">
        <v>361</v>
      </c>
      <c r="B4" s="53">
        <v>124735.68018318673</v>
      </c>
      <c r="C4" s="56"/>
      <c r="D4" s="57"/>
    </row>
    <row r="5" spans="1:7" s="38" customFormat="1" ht="12.75" x14ac:dyDescent="0.2">
      <c r="A5" s="53" t="s">
        <v>362</v>
      </c>
      <c r="B5" s="53">
        <v>358206</v>
      </c>
    </row>
    <row r="6" spans="1:7" s="38" customFormat="1" ht="12.75" x14ac:dyDescent="0.2">
      <c r="A6" s="198"/>
      <c r="B6" s="198"/>
    </row>
    <row r="7" spans="1:7" s="38" customFormat="1" ht="14.25" x14ac:dyDescent="0.25">
      <c r="A7" s="68" t="s">
        <v>391</v>
      </c>
      <c r="B7" s="116">
        <v>5.5820545303219206E-2</v>
      </c>
    </row>
    <row r="8" spans="1:7" x14ac:dyDescent="0.25">
      <c r="A8" s="68" t="s">
        <v>390</v>
      </c>
      <c r="B8" s="116">
        <v>6.586685485768054E-2</v>
      </c>
    </row>
    <row r="9" spans="1:7" x14ac:dyDescent="0.25">
      <c r="A9" s="68" t="s">
        <v>392</v>
      </c>
      <c r="B9" s="116">
        <v>1.9887406682168644E-2</v>
      </c>
    </row>
    <row r="11" spans="1:7" ht="21" x14ac:dyDescent="0.25">
      <c r="A11" s="115" t="s">
        <v>430</v>
      </c>
    </row>
  </sheetData>
  <mergeCells count="2">
    <mergeCell ref="A1:B2"/>
    <mergeCell ref="A6:B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2175-6689-42B8-9668-B03F46238862}">
  <sheetPr>
    <tabColor rgb="FF92D050"/>
  </sheetPr>
  <dimension ref="B1:H44"/>
  <sheetViews>
    <sheetView topLeftCell="A15" workbookViewId="0">
      <selection activeCell="D31" sqref="D31:E31"/>
    </sheetView>
  </sheetViews>
  <sheetFormatPr baseColWidth="10" defaultRowHeight="15" x14ac:dyDescent="0.25"/>
  <cols>
    <col min="1" max="1" width="7.140625" customWidth="1"/>
    <col min="2" max="2" width="30.140625" bestFit="1" customWidth="1"/>
    <col min="3" max="3" width="50.85546875" customWidth="1"/>
    <col min="4" max="5" width="12.7109375" customWidth="1"/>
    <col min="6" max="6" width="25" bestFit="1" customWidth="1"/>
    <col min="7" max="7" width="14.42578125" customWidth="1"/>
  </cols>
  <sheetData>
    <row r="1" spans="2:5" ht="51.75" thickBot="1" x14ac:dyDescent="0.3">
      <c r="B1" s="25" t="s">
        <v>14</v>
      </c>
      <c r="C1" s="25" t="s">
        <v>7</v>
      </c>
      <c r="D1" s="25" t="s">
        <v>142</v>
      </c>
      <c r="E1" s="25" t="s">
        <v>143</v>
      </c>
    </row>
    <row r="2" spans="2:5" ht="102.75" thickBot="1" x14ac:dyDescent="0.3">
      <c r="B2" s="26" t="s">
        <v>0</v>
      </c>
      <c r="C2" s="26" t="s">
        <v>8</v>
      </c>
      <c r="D2" s="27">
        <v>11770.539167000001</v>
      </c>
      <c r="E2" s="27">
        <v>11770.539051</v>
      </c>
    </row>
    <row r="3" spans="2:5" ht="15.75" thickBot="1" x14ac:dyDescent="0.3">
      <c r="B3" s="26" t="s">
        <v>1</v>
      </c>
      <c r="C3" s="26" t="s">
        <v>9</v>
      </c>
      <c r="D3" s="27">
        <v>3029.2045859999998</v>
      </c>
      <c r="E3" s="27">
        <v>3029.2045870000002</v>
      </c>
    </row>
    <row r="4" spans="2:5" ht="15.75" thickBot="1" x14ac:dyDescent="0.3">
      <c r="B4" s="26" t="s">
        <v>2</v>
      </c>
      <c r="C4" s="26" t="s">
        <v>10</v>
      </c>
      <c r="D4" s="27">
        <v>125.574603</v>
      </c>
      <c r="E4" s="27">
        <v>125.574603</v>
      </c>
    </row>
    <row r="5" spans="2:5" ht="15.75" thickBot="1" x14ac:dyDescent="0.3">
      <c r="B5" s="26" t="s">
        <v>2</v>
      </c>
      <c r="C5" s="26" t="s">
        <v>10</v>
      </c>
      <c r="D5" s="27">
        <v>2529.1214300000001</v>
      </c>
      <c r="E5" s="27">
        <v>2529.1214140000002</v>
      </c>
    </row>
    <row r="6" spans="2:5" ht="15.75" thickBot="1" x14ac:dyDescent="0.3">
      <c r="B6" s="26" t="s">
        <v>3</v>
      </c>
      <c r="C6" s="26" t="s">
        <v>11</v>
      </c>
      <c r="D6" s="27">
        <v>18115.294092</v>
      </c>
      <c r="E6" s="27">
        <v>18115.294114</v>
      </c>
    </row>
    <row r="7" spans="2:5" ht="15.75" thickBot="1" x14ac:dyDescent="0.3">
      <c r="B7" s="26" t="s">
        <v>4</v>
      </c>
      <c r="C7" s="26" t="s">
        <v>12</v>
      </c>
      <c r="D7" s="27">
        <v>164.59064100000001</v>
      </c>
      <c r="E7" s="27">
        <v>164.59064100000001</v>
      </c>
    </row>
    <row r="8" spans="2:5" ht="15.75" thickBot="1" x14ac:dyDescent="0.3">
      <c r="B8" s="26" t="s">
        <v>5</v>
      </c>
      <c r="C8" s="26" t="s">
        <v>13</v>
      </c>
      <c r="D8" s="27">
        <v>52.908268999999997</v>
      </c>
      <c r="E8" s="27">
        <v>52.908268999999997</v>
      </c>
    </row>
    <row r="9" spans="2:5" ht="15.75" thickBot="1" x14ac:dyDescent="0.3">
      <c r="B9" s="26" t="s">
        <v>6</v>
      </c>
      <c r="C9" s="26" t="s">
        <v>13</v>
      </c>
      <c r="D9" s="27">
        <v>11.962686</v>
      </c>
      <c r="E9" s="27">
        <v>11.962686</v>
      </c>
    </row>
    <row r="10" spans="2:5" ht="39" thickBot="1" x14ac:dyDescent="0.3">
      <c r="B10" s="26" t="s">
        <v>51</v>
      </c>
      <c r="C10" s="26"/>
      <c r="D10" s="27">
        <v>110.71775600000001</v>
      </c>
      <c r="E10" s="27">
        <v>110.71775600000001</v>
      </c>
    </row>
    <row r="11" spans="2:5" ht="39" thickBot="1" x14ac:dyDescent="0.3">
      <c r="B11" s="26" t="s">
        <v>145</v>
      </c>
      <c r="C11" s="26"/>
      <c r="D11" s="27">
        <v>8361.1202939999985</v>
      </c>
      <c r="E11" s="27">
        <f>$F$38</f>
        <v>7859.3341630000004</v>
      </c>
    </row>
    <row r="12" spans="2:5" ht="15.75" thickBot="1" x14ac:dyDescent="0.3">
      <c r="B12" s="26" t="s">
        <v>148</v>
      </c>
      <c r="C12" s="26"/>
      <c r="D12" s="26">
        <v>124.522408</v>
      </c>
      <c r="E12" s="26">
        <v>124.522408</v>
      </c>
    </row>
    <row r="13" spans="2:5" ht="15.75" thickBot="1" x14ac:dyDescent="0.3">
      <c r="B13" s="200" t="s">
        <v>15</v>
      </c>
      <c r="C13" s="200"/>
      <c r="D13" s="27">
        <f>SUM(D2:D12)</f>
        <v>44395.555931999996</v>
      </c>
      <c r="E13" s="27">
        <f>SUM(E2:E12)</f>
        <v>43893.769691999994</v>
      </c>
    </row>
    <row r="14" spans="2:5" ht="15.75" thickBot="1" x14ac:dyDescent="0.3">
      <c r="B14" s="191" t="s">
        <v>16</v>
      </c>
      <c r="C14" s="191"/>
      <c r="D14" s="27">
        <v>100327.199116</v>
      </c>
      <c r="E14" s="27">
        <v>100368.33035400001</v>
      </c>
    </row>
    <row r="15" spans="2:5" ht="15.75" thickBot="1" x14ac:dyDescent="0.3">
      <c r="B15" s="192" t="s">
        <v>56</v>
      </c>
      <c r="C15" s="192"/>
      <c r="D15" s="28">
        <f>D13/D14</f>
        <v>0.44250767810899516</v>
      </c>
      <c r="E15" s="29">
        <f>E13/E14</f>
        <v>0.43732688924072238</v>
      </c>
    </row>
    <row r="18" spans="2:7" x14ac:dyDescent="0.25">
      <c r="B18" s="201" t="s">
        <v>139</v>
      </c>
      <c r="C18" s="202"/>
      <c r="D18" s="202"/>
      <c r="E18" s="202"/>
      <c r="F18" s="202"/>
      <c r="G18" s="203"/>
    </row>
    <row r="19" spans="2:7" ht="38.25" x14ac:dyDescent="0.25">
      <c r="B19" s="8" t="s">
        <v>26</v>
      </c>
      <c r="C19" s="8" t="s">
        <v>27</v>
      </c>
      <c r="D19" s="206" t="s">
        <v>53</v>
      </c>
      <c r="E19" s="207"/>
      <c r="F19" s="9" t="s">
        <v>54</v>
      </c>
      <c r="G19" s="9" t="s">
        <v>55</v>
      </c>
    </row>
    <row r="20" spans="2:7" x14ac:dyDescent="0.25">
      <c r="B20" s="1" t="s">
        <v>28</v>
      </c>
      <c r="C20" s="1" t="s">
        <v>37</v>
      </c>
      <c r="D20" s="208">
        <v>5.6539890000000002</v>
      </c>
      <c r="E20" s="209"/>
      <c r="F20" s="4">
        <v>0</v>
      </c>
      <c r="G20" s="4">
        <f>D20</f>
        <v>5.6539890000000002</v>
      </c>
    </row>
    <row r="21" spans="2:7" x14ac:dyDescent="0.25">
      <c r="B21" s="1" t="s">
        <v>24</v>
      </c>
      <c r="C21" s="1" t="s">
        <v>38</v>
      </c>
      <c r="D21" s="208">
        <v>5.76586</v>
      </c>
      <c r="E21" s="209"/>
      <c r="F21" s="4">
        <v>0</v>
      </c>
      <c r="G21" s="4">
        <f>D21</f>
        <v>5.76586</v>
      </c>
    </row>
    <row r="22" spans="2:7" x14ac:dyDescent="0.25">
      <c r="B22" s="1" t="s">
        <v>29</v>
      </c>
      <c r="C22" s="1" t="s">
        <v>39</v>
      </c>
      <c r="D22" s="208">
        <v>12.800414999999999</v>
      </c>
      <c r="E22" s="209"/>
      <c r="F22" s="4">
        <v>12.800411</v>
      </c>
      <c r="G22" s="4">
        <f>D22-F22</f>
        <v>3.999999998782755E-6</v>
      </c>
    </row>
    <row r="23" spans="2:7" x14ac:dyDescent="0.25">
      <c r="B23" s="1" t="s">
        <v>30</v>
      </c>
      <c r="C23" s="1" t="s">
        <v>40</v>
      </c>
      <c r="D23" s="208">
        <v>20.128796999999999</v>
      </c>
      <c r="E23" s="209"/>
      <c r="F23" s="4">
        <v>4.4931710000000002</v>
      </c>
      <c r="G23" s="4">
        <f t="shared" ref="G23:G31" si="0">D23-F23</f>
        <v>15.635625999999998</v>
      </c>
    </row>
    <row r="24" spans="2:7" x14ac:dyDescent="0.25">
      <c r="B24" s="1" t="s">
        <v>32</v>
      </c>
      <c r="C24" s="1" t="s">
        <v>42</v>
      </c>
      <c r="D24" s="208">
        <v>27.999786</v>
      </c>
      <c r="E24" s="209"/>
      <c r="F24" s="4">
        <v>27.999783999999998</v>
      </c>
      <c r="G24" s="4">
        <f t="shared" si="0"/>
        <v>2.0000000020559128E-6</v>
      </c>
    </row>
    <row r="25" spans="2:7" x14ac:dyDescent="0.25">
      <c r="B25" s="1" t="s">
        <v>34</v>
      </c>
      <c r="C25" s="1" t="s">
        <v>44</v>
      </c>
      <c r="D25" s="208">
        <v>72.005054999999999</v>
      </c>
      <c r="E25" s="209"/>
      <c r="F25" s="4">
        <v>72.005054999999999</v>
      </c>
      <c r="G25" s="4">
        <f t="shared" si="0"/>
        <v>0</v>
      </c>
    </row>
    <row r="26" spans="2:7" x14ac:dyDescent="0.25">
      <c r="B26" s="1" t="s">
        <v>22</v>
      </c>
      <c r="C26" s="1" t="s">
        <v>45</v>
      </c>
      <c r="D26" s="208">
        <v>73.886270999999994</v>
      </c>
      <c r="E26" s="209"/>
      <c r="F26" s="4">
        <v>73.396333999999996</v>
      </c>
      <c r="G26" s="4">
        <f t="shared" si="0"/>
        <v>0.48993699999999762</v>
      </c>
    </row>
    <row r="27" spans="2:7" x14ac:dyDescent="0.25">
      <c r="B27" s="1" t="s">
        <v>25</v>
      </c>
      <c r="C27" s="1" t="s">
        <v>46</v>
      </c>
      <c r="D27" s="208">
        <v>116.988068</v>
      </c>
      <c r="E27" s="209"/>
      <c r="F27" s="4">
        <v>116.98807499999999</v>
      </c>
      <c r="G27" s="4">
        <f t="shared" si="0"/>
        <v>-6.9999999965375537E-6</v>
      </c>
    </row>
    <row r="28" spans="2:7" x14ac:dyDescent="0.25">
      <c r="B28" s="1" t="s">
        <v>23</v>
      </c>
      <c r="C28" s="1" t="s">
        <v>47</v>
      </c>
      <c r="D28" s="208">
        <v>155.79027400000001</v>
      </c>
      <c r="E28" s="209"/>
      <c r="F28" s="4">
        <v>155.790278</v>
      </c>
      <c r="G28" s="4">
        <f t="shared" si="0"/>
        <v>-3.9999999899009708E-6</v>
      </c>
    </row>
    <row r="29" spans="2:7" x14ac:dyDescent="0.25">
      <c r="B29" s="1" t="s">
        <v>35</v>
      </c>
      <c r="C29" s="1" t="s">
        <v>48</v>
      </c>
      <c r="D29" s="208">
        <v>211.46</v>
      </c>
      <c r="E29" s="209"/>
      <c r="F29" s="4">
        <v>241.156285</v>
      </c>
      <c r="G29" s="4">
        <f t="shared" si="0"/>
        <v>-29.696284999999989</v>
      </c>
    </row>
    <row r="30" spans="2:7" x14ac:dyDescent="0.25">
      <c r="B30" s="1" t="s">
        <v>36</v>
      </c>
      <c r="C30" s="1" t="s">
        <v>49</v>
      </c>
      <c r="D30" s="208">
        <v>400.1</v>
      </c>
      <c r="E30" s="209"/>
      <c r="F30" s="4">
        <v>392.47378200000003</v>
      </c>
      <c r="G30" s="4">
        <f t="shared" si="0"/>
        <v>7.6262179999999944</v>
      </c>
    </row>
    <row r="31" spans="2:7" x14ac:dyDescent="0.25">
      <c r="B31" s="204" t="s">
        <v>50</v>
      </c>
      <c r="C31" s="205"/>
      <c r="D31" s="208">
        <f>SUM(D20:D30)</f>
        <v>1102.5785150000002</v>
      </c>
      <c r="E31" s="209"/>
      <c r="F31" s="4">
        <f>SUM(F22:F30)</f>
        <v>1097.103175</v>
      </c>
      <c r="G31" s="4">
        <f t="shared" si="0"/>
        <v>5.4753400000001875</v>
      </c>
    </row>
    <row r="33" spans="2:8" s="117" customFormat="1" x14ac:dyDescent="0.25">
      <c r="B33" s="118" t="s">
        <v>31</v>
      </c>
      <c r="C33" s="118" t="s">
        <v>41</v>
      </c>
      <c r="D33" s="210">
        <v>23.997223999999999</v>
      </c>
      <c r="E33" s="211"/>
      <c r="F33" s="119">
        <v>0.54116500000000001</v>
      </c>
      <c r="G33" s="119">
        <v>23.456059</v>
      </c>
      <c r="H33" s="117" t="s">
        <v>431</v>
      </c>
    </row>
    <row r="34" spans="2:8" s="117" customFormat="1" x14ac:dyDescent="0.25">
      <c r="B34" s="118" t="s">
        <v>33</v>
      </c>
      <c r="C34" s="118" t="s">
        <v>43</v>
      </c>
      <c r="D34" s="210">
        <v>58.235190000000003</v>
      </c>
      <c r="E34" s="211"/>
      <c r="F34" s="119">
        <v>0.58355500000000005</v>
      </c>
      <c r="G34" s="119">
        <v>57.651635000000006</v>
      </c>
      <c r="H34" s="117" t="s">
        <v>431</v>
      </c>
    </row>
    <row r="36" spans="2:8" ht="51" customHeight="1" x14ac:dyDescent="0.25">
      <c r="B36" s="7" t="s">
        <v>141</v>
      </c>
      <c r="C36" s="7" t="s">
        <v>140</v>
      </c>
      <c r="D36" s="214" t="s">
        <v>54</v>
      </c>
      <c r="E36" s="214"/>
      <c r="F36" s="7" t="s">
        <v>55</v>
      </c>
    </row>
    <row r="37" spans="2:8" x14ac:dyDescent="0.25">
      <c r="B37" s="1" t="s">
        <v>146</v>
      </c>
      <c r="C37" s="1">
        <v>9151.5567809999993</v>
      </c>
      <c r="D37" s="212">
        <v>790.43648700000006</v>
      </c>
      <c r="E37" s="213"/>
      <c r="F37" s="1">
        <f>C37-D37</f>
        <v>8361.1202939999985</v>
      </c>
    </row>
    <row r="38" spans="2:8" x14ac:dyDescent="0.25">
      <c r="B38" s="1" t="s">
        <v>144</v>
      </c>
      <c r="C38" s="1">
        <v>8595.0827160000008</v>
      </c>
      <c r="D38" s="212">
        <v>735.74855300000002</v>
      </c>
      <c r="E38" s="213"/>
      <c r="F38" s="1">
        <f>C38-D38</f>
        <v>7859.3341630000004</v>
      </c>
    </row>
    <row r="39" spans="2:8" x14ac:dyDescent="0.25">
      <c r="B39" s="1" t="s">
        <v>147</v>
      </c>
      <c r="C39" s="1">
        <v>150.57064299999999</v>
      </c>
      <c r="D39" s="212">
        <v>124.522408</v>
      </c>
      <c r="E39" s="213"/>
      <c r="F39" s="1">
        <f>C39-D39</f>
        <v>26.048234999999991</v>
      </c>
    </row>
    <row r="40" spans="2:8" x14ac:dyDescent="0.25">
      <c r="B40" s="1" t="s">
        <v>148</v>
      </c>
      <c r="C40" s="1">
        <v>142.14866799999999</v>
      </c>
      <c r="D40" s="212">
        <v>124.522408</v>
      </c>
      <c r="E40" s="213"/>
      <c r="F40" s="1">
        <f>C40-D40</f>
        <v>17.626259999999988</v>
      </c>
    </row>
    <row r="44" spans="2:8" x14ac:dyDescent="0.25">
      <c r="B44" s="199" t="s">
        <v>298</v>
      </c>
      <c r="C44" s="199"/>
    </row>
  </sheetData>
  <mergeCells count="26">
    <mergeCell ref="D40:E40"/>
    <mergeCell ref="D36:E36"/>
    <mergeCell ref="D38:E38"/>
    <mergeCell ref="D37:E37"/>
    <mergeCell ref="D39:E39"/>
    <mergeCell ref="D29:E29"/>
    <mergeCell ref="D30:E30"/>
    <mergeCell ref="D31:E31"/>
    <mergeCell ref="D33:E33"/>
    <mergeCell ref="D34:E34"/>
    <mergeCell ref="B44:C44"/>
    <mergeCell ref="B13:C13"/>
    <mergeCell ref="B14:C14"/>
    <mergeCell ref="B15:C15"/>
    <mergeCell ref="B18:G18"/>
    <mergeCell ref="B31:C31"/>
    <mergeCell ref="D19:E19"/>
    <mergeCell ref="D20:E20"/>
    <mergeCell ref="D21:E21"/>
    <mergeCell ref="D22:E22"/>
    <mergeCell ref="D23:E23"/>
    <mergeCell ref="D24:E24"/>
    <mergeCell ref="D25:E25"/>
    <mergeCell ref="D26:E26"/>
    <mergeCell ref="D27:E27"/>
    <mergeCell ref="D28:E28"/>
  </mergeCells>
  <phoneticPr fontId="2"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7699E-8BAC-458E-AD1B-01C8DE4DB56B}">
  <dimension ref="B4:C12"/>
  <sheetViews>
    <sheetView workbookViewId="0">
      <selection activeCell="C14" sqref="C14"/>
    </sheetView>
  </sheetViews>
  <sheetFormatPr baseColWidth="10" defaultRowHeight="15" x14ac:dyDescent="0.25"/>
  <cols>
    <col min="2" max="2" width="19.7109375" customWidth="1"/>
    <col min="3" max="3" width="22.140625" customWidth="1"/>
  </cols>
  <sheetData>
    <row r="4" spans="2:3" x14ac:dyDescent="0.25">
      <c r="B4" s="2" t="s">
        <v>295</v>
      </c>
      <c r="C4" s="2" t="s">
        <v>296</v>
      </c>
    </row>
    <row r="5" spans="2:3" x14ac:dyDescent="0.25">
      <c r="B5" s="1" t="s">
        <v>291</v>
      </c>
      <c r="C5" s="45">
        <v>3478.8507840000002</v>
      </c>
    </row>
    <row r="6" spans="2:3" x14ac:dyDescent="0.25">
      <c r="B6" s="1" t="s">
        <v>292</v>
      </c>
      <c r="C6" s="45">
        <v>8866.3268079999998</v>
      </c>
    </row>
    <row r="7" spans="2:3" x14ac:dyDescent="0.25">
      <c r="B7" s="1" t="s">
        <v>293</v>
      </c>
      <c r="C7" s="45">
        <v>836.45822699999997</v>
      </c>
    </row>
    <row r="8" spans="2:3" x14ac:dyDescent="0.25">
      <c r="B8" s="1" t="s">
        <v>294</v>
      </c>
      <c r="C8" s="45">
        <v>7173.7764340000003</v>
      </c>
    </row>
    <row r="9" spans="2:3" x14ac:dyDescent="0.25">
      <c r="B9" s="46" t="s">
        <v>50</v>
      </c>
      <c r="C9" s="47">
        <f>SUM(C5:C8)</f>
        <v>20355.412252999999</v>
      </c>
    </row>
    <row r="10" spans="2:3" x14ac:dyDescent="0.25">
      <c r="B10" s="44"/>
      <c r="C10" s="44"/>
    </row>
    <row r="11" spans="2:3" x14ac:dyDescent="0.25">
      <c r="B11" s="44"/>
      <c r="C11" s="44"/>
    </row>
    <row r="12" spans="2:3" x14ac:dyDescent="0.25">
      <c r="B12" s="212" t="s">
        <v>297</v>
      </c>
      <c r="C12" s="213"/>
    </row>
  </sheetData>
  <mergeCells count="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9DCF0-6E0E-4233-85AC-651007161342}">
  <dimension ref="A1:F18"/>
  <sheetViews>
    <sheetView topLeftCell="A3" workbookViewId="0">
      <selection activeCell="A18" sqref="A18:B18"/>
    </sheetView>
  </sheetViews>
  <sheetFormatPr baseColWidth="10" defaultRowHeight="15" x14ac:dyDescent="0.25"/>
  <cols>
    <col min="1" max="1" width="25.85546875" customWidth="1"/>
    <col min="2" max="2" width="37.7109375" customWidth="1"/>
    <col min="3" max="3" width="19" customWidth="1"/>
    <col min="4" max="4" width="44.42578125" customWidth="1"/>
    <col min="5" max="5" width="34.7109375" customWidth="1"/>
  </cols>
  <sheetData>
    <row r="1" spans="1:6" ht="25.5" x14ac:dyDescent="0.25">
      <c r="A1" s="2" t="s">
        <v>14</v>
      </c>
      <c r="B1" s="2" t="s">
        <v>7</v>
      </c>
      <c r="C1" s="2" t="s">
        <v>142</v>
      </c>
      <c r="D1" s="2" t="s">
        <v>143</v>
      </c>
      <c r="E1" s="3" t="s">
        <v>18</v>
      </c>
      <c r="F1" s="3" t="s">
        <v>17</v>
      </c>
    </row>
    <row r="2" spans="1:6" ht="142.5" customHeight="1" x14ac:dyDescent="0.25">
      <c r="A2" s="1" t="s">
        <v>0</v>
      </c>
      <c r="B2" s="1" t="s">
        <v>8</v>
      </c>
      <c r="C2" s="3">
        <v>11770.539167000001</v>
      </c>
      <c r="D2" s="3">
        <v>11770.539051</v>
      </c>
      <c r="E2" s="3" t="s">
        <v>19</v>
      </c>
      <c r="F2" s="3">
        <f>D2</f>
        <v>11770.539051</v>
      </c>
    </row>
    <row r="3" spans="1:6" ht="114.75" x14ac:dyDescent="0.25">
      <c r="A3" s="1" t="s">
        <v>1</v>
      </c>
      <c r="B3" s="1" t="s">
        <v>9</v>
      </c>
      <c r="C3" s="3">
        <v>3029.2045859999998</v>
      </c>
      <c r="D3" s="3">
        <v>3029.2045870000002</v>
      </c>
      <c r="E3" s="3" t="s">
        <v>20</v>
      </c>
      <c r="F3" s="3">
        <v>0</v>
      </c>
    </row>
    <row r="4" spans="1:6" ht="25.5" x14ac:dyDescent="0.25">
      <c r="A4" s="1" t="s">
        <v>2</v>
      </c>
      <c r="B4" s="1" t="s">
        <v>10</v>
      </c>
      <c r="C4" s="3">
        <v>125.574603</v>
      </c>
      <c r="D4" s="3">
        <v>125.574603</v>
      </c>
      <c r="E4" s="3" t="s">
        <v>21</v>
      </c>
      <c r="F4" s="3">
        <v>0</v>
      </c>
    </row>
    <row r="5" spans="1:6" ht="25.5" x14ac:dyDescent="0.25">
      <c r="A5" s="1" t="s">
        <v>2</v>
      </c>
      <c r="B5" s="1" t="s">
        <v>10</v>
      </c>
      <c r="C5" s="3">
        <v>2529.1214300000001</v>
      </c>
      <c r="D5" s="3">
        <v>2529.1214140000002</v>
      </c>
      <c r="E5" s="3" t="s">
        <v>21</v>
      </c>
      <c r="F5" s="3">
        <v>0</v>
      </c>
    </row>
    <row r="6" spans="1:6" x14ac:dyDescent="0.25">
      <c r="A6" s="1" t="s">
        <v>3</v>
      </c>
      <c r="B6" s="1" t="s">
        <v>11</v>
      </c>
      <c r="C6" s="3">
        <v>18115.294092</v>
      </c>
      <c r="D6" s="3">
        <v>18115.294114</v>
      </c>
      <c r="E6" s="3" t="s">
        <v>21</v>
      </c>
      <c r="F6" s="3">
        <v>0</v>
      </c>
    </row>
    <row r="7" spans="1:6" ht="25.5" x14ac:dyDescent="0.25">
      <c r="A7" s="1" t="s">
        <v>4</v>
      </c>
      <c r="B7" s="1" t="s">
        <v>12</v>
      </c>
      <c r="C7" s="3">
        <v>164.59064100000001</v>
      </c>
      <c r="D7" s="3">
        <v>164.59064100000001</v>
      </c>
      <c r="E7" s="3" t="s">
        <v>21</v>
      </c>
      <c r="F7" s="3">
        <v>0</v>
      </c>
    </row>
    <row r="8" spans="1:6" x14ac:dyDescent="0.25">
      <c r="A8" s="1" t="s">
        <v>5</v>
      </c>
      <c r="B8" s="1" t="s">
        <v>13</v>
      </c>
      <c r="C8" s="3">
        <v>52.908268999999997</v>
      </c>
      <c r="D8" s="3">
        <v>52.908268999999997</v>
      </c>
      <c r="E8" s="3">
        <v>52.908268999999997</v>
      </c>
      <c r="F8" s="3">
        <f>E8</f>
        <v>52.908268999999997</v>
      </c>
    </row>
    <row r="9" spans="1:6" x14ac:dyDescent="0.25">
      <c r="A9" s="1" t="s">
        <v>6</v>
      </c>
      <c r="B9" s="1" t="s">
        <v>13</v>
      </c>
      <c r="C9" s="3">
        <v>11.962686</v>
      </c>
      <c r="D9" s="3">
        <v>11.962686</v>
      </c>
      <c r="E9" s="3"/>
      <c r="F9" s="3">
        <v>0</v>
      </c>
    </row>
    <row r="10" spans="1:6" ht="51" x14ac:dyDescent="0.25">
      <c r="A10" s="5" t="s">
        <v>51</v>
      </c>
      <c r="B10" s="6"/>
      <c r="C10" s="19">
        <v>110.71775600000001</v>
      </c>
      <c r="D10" s="19">
        <v>110.71775600000001</v>
      </c>
      <c r="E10" s="3"/>
      <c r="F10" s="3">
        <v>0</v>
      </c>
    </row>
    <row r="11" spans="1:6" ht="38.25" x14ac:dyDescent="0.25">
      <c r="A11" s="1" t="s">
        <v>145</v>
      </c>
      <c r="B11" s="6"/>
      <c r="C11" s="3">
        <v>8361.1202939999985</v>
      </c>
      <c r="D11" s="3">
        <f>$F$37</f>
        <v>0</v>
      </c>
      <c r="E11" s="3"/>
      <c r="F11" s="3">
        <v>0</v>
      </c>
    </row>
    <row r="12" spans="1:6" ht="25.5" x14ac:dyDescent="0.25">
      <c r="A12" s="1" t="s">
        <v>148</v>
      </c>
      <c r="B12" s="6"/>
      <c r="C12" s="5">
        <v>124.522408</v>
      </c>
      <c r="D12" s="5">
        <v>124.522408</v>
      </c>
      <c r="E12" s="3"/>
      <c r="F12" s="3">
        <v>0</v>
      </c>
    </row>
    <row r="13" spans="1:6" x14ac:dyDescent="0.25">
      <c r="A13" s="215" t="s">
        <v>264</v>
      </c>
      <c r="B13" s="215"/>
      <c r="C13" s="20">
        <f>SUM(C2:C12)</f>
        <v>44395.555931999996</v>
      </c>
      <c r="D13" s="20">
        <f>SUM(D2:D12)</f>
        <v>36034.435528999995</v>
      </c>
      <c r="E13" s="22" t="s">
        <v>57</v>
      </c>
      <c r="F13" s="23">
        <f>SUM(F2:F12)</f>
        <v>11823.447319999999</v>
      </c>
    </row>
    <row r="14" spans="1:6" x14ac:dyDescent="0.25">
      <c r="A14" s="216" t="s">
        <v>16</v>
      </c>
      <c r="B14" s="216"/>
      <c r="C14" s="20">
        <v>100327.199116</v>
      </c>
      <c r="D14" s="20">
        <v>100368.33035400001</v>
      </c>
      <c r="E14" s="22" t="s">
        <v>58</v>
      </c>
      <c r="F14" s="23">
        <f>$D$13</f>
        <v>36034.435528999995</v>
      </c>
    </row>
    <row r="15" spans="1:6" ht="15" customHeight="1" x14ac:dyDescent="0.25">
      <c r="A15" s="217"/>
      <c r="B15" s="218"/>
      <c r="C15" s="21"/>
      <c r="D15" s="21"/>
      <c r="E15" s="22" t="s">
        <v>59</v>
      </c>
      <c r="F15" s="24">
        <f>F13/F14</f>
        <v>0.32811523606314463</v>
      </c>
    </row>
    <row r="18" spans="1:2" x14ac:dyDescent="0.25">
      <c r="A18" s="199" t="s">
        <v>298</v>
      </c>
      <c r="B18" s="199"/>
    </row>
  </sheetData>
  <mergeCells count="4">
    <mergeCell ref="A13:B13"/>
    <mergeCell ref="A14:B14"/>
    <mergeCell ref="A15:B15"/>
    <mergeCell ref="A18:B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0344C-DABF-4434-98B5-E2FF35948397}">
  <sheetPr>
    <tabColor rgb="FF92D050"/>
  </sheetPr>
  <dimension ref="B2:F16"/>
  <sheetViews>
    <sheetView workbookViewId="0">
      <selection activeCell="F16" sqref="F16"/>
    </sheetView>
  </sheetViews>
  <sheetFormatPr baseColWidth="10" defaultRowHeight="15" x14ac:dyDescent="0.25"/>
  <cols>
    <col min="2" max="2" width="43" customWidth="1"/>
    <col min="3" max="3" width="15.7109375" customWidth="1"/>
    <col min="4" max="4" width="14.140625" customWidth="1"/>
  </cols>
  <sheetData>
    <row r="2" spans="2:6" x14ac:dyDescent="0.25">
      <c r="B2" t="s">
        <v>192</v>
      </c>
    </row>
    <row r="5" spans="2:6" ht="45" x14ac:dyDescent="0.25">
      <c r="B5" s="64" t="s">
        <v>384</v>
      </c>
      <c r="C5" s="64" t="s">
        <v>385</v>
      </c>
      <c r="D5" s="65" t="s">
        <v>389</v>
      </c>
      <c r="E5" s="65" t="s">
        <v>388</v>
      </c>
    </row>
    <row r="6" spans="2:6" ht="30" x14ac:dyDescent="0.25">
      <c r="B6" s="62" t="s">
        <v>475</v>
      </c>
      <c r="C6" s="62" t="s">
        <v>386</v>
      </c>
      <c r="D6" s="58">
        <f>898+5504+690</f>
        <v>7092</v>
      </c>
    </row>
    <row r="8" spans="2:6" x14ac:dyDescent="0.25">
      <c r="B8" s="219" t="s">
        <v>387</v>
      </c>
      <c r="C8" s="219"/>
      <c r="F8" s="63"/>
    </row>
    <row r="14" spans="2:6" ht="45" x14ac:dyDescent="0.25">
      <c r="B14" s="65" t="s">
        <v>472</v>
      </c>
      <c r="C14" s="65" t="s">
        <v>388</v>
      </c>
    </row>
    <row r="15" spans="2:6" ht="121.5" customHeight="1" x14ac:dyDescent="0.25">
      <c r="B15" s="108" t="s">
        <v>473</v>
      </c>
      <c r="C15" s="241">
        <f>46+8+80+152+145</f>
        <v>431</v>
      </c>
    </row>
    <row r="16" spans="2:6" x14ac:dyDescent="0.25">
      <c r="C16" s="30" t="s">
        <v>191</v>
      </c>
      <c r="D16" s="162">
        <f>+C15/D6</f>
        <v>6.0772701635645798E-2</v>
      </c>
    </row>
  </sheetData>
  <mergeCells count="1">
    <mergeCell ref="B8: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C144C-87DA-4C98-B77A-6B5F326EFC45}">
  <sheetPr>
    <tabColor rgb="FF92D050"/>
  </sheetPr>
  <dimension ref="B1:M21"/>
  <sheetViews>
    <sheetView workbookViewId="0">
      <selection activeCell="K3" sqref="K3:M3"/>
    </sheetView>
  </sheetViews>
  <sheetFormatPr baseColWidth="10" defaultRowHeight="14.25" x14ac:dyDescent="0.2"/>
  <cols>
    <col min="1" max="1" width="14.7109375" style="17" customWidth="1"/>
    <col min="2" max="2" width="25.85546875" style="17" customWidth="1"/>
    <col min="3" max="3" width="19.85546875" style="17" customWidth="1"/>
    <col min="4" max="4" width="18.28515625" style="17" customWidth="1"/>
    <col min="5" max="5" width="19" style="17" customWidth="1"/>
    <col min="6" max="16384" width="11.42578125" style="17"/>
  </cols>
  <sheetData>
    <row r="1" spans="2:13" ht="45" x14ac:dyDescent="0.2">
      <c r="B1" s="120" t="s">
        <v>265</v>
      </c>
      <c r="C1" s="121" t="s">
        <v>266</v>
      </c>
      <c r="D1" s="122"/>
      <c r="E1" s="122"/>
      <c r="F1" s="123"/>
    </row>
    <row r="2" spans="2:13" ht="60" x14ac:dyDescent="0.2">
      <c r="B2" s="124">
        <v>1</v>
      </c>
      <c r="C2" s="125">
        <v>100</v>
      </c>
      <c r="E2" s="126" t="s">
        <v>354</v>
      </c>
      <c r="F2" s="126" t="s">
        <v>355</v>
      </c>
      <c r="G2" s="127" t="s">
        <v>356</v>
      </c>
      <c r="H2" s="126" t="s">
        <v>357</v>
      </c>
      <c r="I2" s="126" t="s">
        <v>358</v>
      </c>
      <c r="J2" s="128" t="s">
        <v>359</v>
      </c>
      <c r="K2" s="126" t="s">
        <v>360</v>
      </c>
      <c r="L2" s="126" t="s">
        <v>361</v>
      </c>
      <c r="M2" s="128" t="s">
        <v>362</v>
      </c>
    </row>
    <row r="3" spans="2:13" x14ac:dyDescent="0.2">
      <c r="B3" s="124">
        <v>2</v>
      </c>
      <c r="C3" s="125">
        <v>100</v>
      </c>
      <c r="E3" s="129" t="s">
        <v>363</v>
      </c>
      <c r="F3" s="129" t="s">
        <v>364</v>
      </c>
      <c r="G3" s="130">
        <v>3085</v>
      </c>
      <c r="H3" s="131">
        <v>1263</v>
      </c>
      <c r="I3" s="131">
        <v>7937</v>
      </c>
      <c r="J3" s="132">
        <v>103070</v>
      </c>
      <c r="K3" s="133">
        <v>136533.7697014955</v>
      </c>
      <c r="L3" s="133">
        <v>124735.68018318673</v>
      </c>
      <c r="M3" s="133">
        <v>358206</v>
      </c>
    </row>
    <row r="4" spans="2:13" x14ac:dyDescent="0.2">
      <c r="B4" s="124">
        <v>3</v>
      </c>
      <c r="C4" s="125">
        <v>100</v>
      </c>
    </row>
    <row r="5" spans="2:13" x14ac:dyDescent="0.2">
      <c r="B5" s="124">
        <v>4</v>
      </c>
      <c r="C5" s="125">
        <v>100</v>
      </c>
    </row>
    <row r="6" spans="2:13" x14ac:dyDescent="0.2">
      <c r="B6" s="124">
        <v>5</v>
      </c>
      <c r="C6" s="125">
        <v>100</v>
      </c>
    </row>
    <row r="7" spans="2:13" x14ac:dyDescent="0.2">
      <c r="B7" s="124">
        <v>6</v>
      </c>
      <c r="C7" s="125">
        <v>100</v>
      </c>
    </row>
    <row r="8" spans="2:13" x14ac:dyDescent="0.2">
      <c r="B8" s="124">
        <v>7</v>
      </c>
      <c r="C8" s="125">
        <v>100</v>
      </c>
    </row>
    <row r="9" spans="2:13" x14ac:dyDescent="0.2">
      <c r="B9" s="124">
        <v>8</v>
      </c>
      <c r="C9" s="125">
        <v>99.27</v>
      </c>
    </row>
    <row r="10" spans="2:13" x14ac:dyDescent="0.2">
      <c r="B10" s="124">
        <v>9</v>
      </c>
      <c r="C10" s="125">
        <v>89</v>
      </c>
    </row>
    <row r="11" spans="2:13" x14ac:dyDescent="0.2">
      <c r="B11" s="124">
        <v>10</v>
      </c>
      <c r="C11" s="125">
        <v>98.84</v>
      </c>
    </row>
    <row r="12" spans="2:13" x14ac:dyDescent="0.2">
      <c r="B12" s="124">
        <v>11</v>
      </c>
      <c r="C12" s="125">
        <v>97.54</v>
      </c>
    </row>
    <row r="13" spans="2:13" x14ac:dyDescent="0.2">
      <c r="B13" s="124">
        <v>12</v>
      </c>
      <c r="C13" s="125">
        <v>99.75</v>
      </c>
    </row>
    <row r="14" spans="2:13" x14ac:dyDescent="0.2">
      <c r="B14" s="124">
        <v>13</v>
      </c>
      <c r="C14" s="125">
        <v>99.12</v>
      </c>
    </row>
    <row r="15" spans="2:13" x14ac:dyDescent="0.2">
      <c r="B15" s="124">
        <v>14</v>
      </c>
      <c r="C15" s="125">
        <v>97</v>
      </c>
    </row>
    <row r="16" spans="2:13" x14ac:dyDescent="0.2">
      <c r="B16" s="124">
        <v>15</v>
      </c>
      <c r="C16" s="125">
        <v>87</v>
      </c>
    </row>
    <row r="17" spans="2:4" x14ac:dyDescent="0.2">
      <c r="B17" s="124">
        <v>16</v>
      </c>
      <c r="C17" s="125">
        <v>98.89</v>
      </c>
    </row>
    <row r="18" spans="2:4" x14ac:dyDescent="0.2">
      <c r="B18" s="124" t="s">
        <v>50</v>
      </c>
      <c r="C18" s="134">
        <f>SUM(C2:C17)</f>
        <v>1566.41</v>
      </c>
    </row>
    <row r="19" spans="2:4" x14ac:dyDescent="0.2">
      <c r="B19" s="124" t="s">
        <v>268</v>
      </c>
      <c r="C19" s="134">
        <f>C18/16</f>
        <v>97.900625000000005</v>
      </c>
    </row>
    <row r="20" spans="2:4" ht="61.5" customHeight="1" x14ac:dyDescent="0.2">
      <c r="B20" s="220" t="s">
        <v>432</v>
      </c>
      <c r="C20" s="220"/>
      <c r="D20" s="32"/>
    </row>
    <row r="21" spans="2:4" x14ac:dyDescent="0.2">
      <c r="B21" s="220"/>
      <c r="C21" s="220"/>
      <c r="D21" s="32"/>
    </row>
  </sheetData>
  <mergeCells count="1">
    <mergeCell ref="B20:C2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INDICADORES DE OBJETIVOS</vt:lpstr>
      <vt:lpstr>PPE</vt:lpstr>
      <vt:lpstr>INFORMACIÓN BASE</vt:lpstr>
      <vt:lpstr>DANE</vt:lpstr>
      <vt:lpstr>1.PAAPM </vt:lpstr>
      <vt:lpstr>2.PARCP</vt:lpstr>
      <vt:lpstr>3.PSPM</vt:lpstr>
      <vt:lpstr>4.PVRM</vt:lpstr>
      <vt:lpstr>5.CRA</vt:lpstr>
      <vt:lpstr>6.CRAT</vt:lpstr>
      <vt:lpstr>8.CRAC</vt:lpstr>
      <vt:lpstr>14.IEPE</vt:lpstr>
      <vt:lpstr>15.DCTV</vt:lpstr>
      <vt:lpstr>16.CSE</vt:lpstr>
      <vt:lpstr>17. PASV</vt:lpstr>
      <vt:lpstr>21.PHPM</vt:lpstr>
      <vt:lpstr>37.PSRTU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Moreno Torres</dc:creator>
  <cp:lastModifiedBy>Miguel Vargas</cp:lastModifiedBy>
  <dcterms:created xsi:type="dcterms:W3CDTF">2021-07-27T00:41:19Z</dcterms:created>
  <dcterms:modified xsi:type="dcterms:W3CDTF">2022-12-26T19:30:16Z</dcterms:modified>
</cp:coreProperties>
</file>